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56" yWindow="30" windowWidth="7395" windowHeight="9525" activeTab="7"/>
  </bookViews>
  <sheets>
    <sheet name="RECTANGULAR" sheetId="1" r:id="rId1"/>
    <sheet name="CUADRADO" sheetId="2" r:id="rId2"/>
    <sheet name="OICZ" sheetId="3" r:id="rId3"/>
    <sheet name="ULTinv" sheetId="4" r:id="rId4"/>
    <sheet name="+H,OTROS" sheetId="5" r:id="rId5"/>
    <sheet name="O" sheetId="6" r:id="rId6"/>
    <sheet name="Z" sheetId="7" r:id="rId7"/>
    <sheet name="I" sheetId="8" r:id="rId8"/>
  </sheets>
  <definedNames/>
  <calcPr fullCalcOnLoad="1"/>
</workbook>
</file>

<file path=xl/sharedStrings.xml><?xml version="1.0" encoding="utf-8"?>
<sst xmlns="http://schemas.openxmlformats.org/spreadsheetml/2006/main" count="437" uniqueCount="128">
  <si>
    <t>Datos</t>
  </si>
  <si>
    <t xml:space="preserve"> rellenar</t>
  </si>
  <si>
    <t>b</t>
  </si>
  <si>
    <t>h</t>
  </si>
  <si>
    <t>H</t>
  </si>
  <si>
    <t>e1</t>
  </si>
  <si>
    <t>e2</t>
  </si>
  <si>
    <t>Jx</t>
  </si>
  <si>
    <t>Jy</t>
  </si>
  <si>
    <t>J1</t>
  </si>
  <si>
    <t>J2</t>
  </si>
  <si>
    <t>Wx</t>
  </si>
  <si>
    <t>Wy</t>
  </si>
  <si>
    <t>ix</t>
  </si>
  <si>
    <t>iy</t>
  </si>
  <si>
    <t>i1</t>
  </si>
  <si>
    <t>i2</t>
  </si>
  <si>
    <t xml:space="preserve"> = Fh/6</t>
  </si>
  <si>
    <t xml:space="preserve"> = Fb/6</t>
  </si>
  <si>
    <t xml:space="preserve"> = 0,577h</t>
  </si>
  <si>
    <t xml:space="preserve"> </t>
  </si>
  <si>
    <r>
      <t>J2</t>
    </r>
    <r>
      <rPr>
        <sz val="14"/>
        <rFont val="Arial"/>
        <family val="2"/>
      </rPr>
      <t>=b(H^3-e1^3)/3</t>
    </r>
  </si>
  <si>
    <r>
      <t>ix</t>
    </r>
    <r>
      <rPr>
        <sz val="14"/>
        <rFont val="Arial"/>
        <family val="2"/>
      </rPr>
      <t>=(h/6)3^½ =</t>
    </r>
  </si>
  <si>
    <r>
      <t>i1</t>
    </r>
    <r>
      <rPr>
        <sz val="14"/>
        <rFont val="Arial"/>
        <family val="2"/>
      </rPr>
      <t>=h/3^½ =</t>
    </r>
  </si>
  <si>
    <t xml:space="preserve">  Resultados</t>
  </si>
  <si>
    <r>
      <t>Jx</t>
    </r>
    <r>
      <rPr>
        <sz val="14"/>
        <rFont val="Arial"/>
        <family val="2"/>
      </rPr>
      <t xml:space="preserve">=h^4/12 </t>
    </r>
  </si>
  <si>
    <r>
      <t xml:space="preserve">  </t>
    </r>
    <r>
      <rPr>
        <sz val="14"/>
        <rFont val="Arial"/>
        <family val="2"/>
      </rPr>
      <t>=F^2/12</t>
    </r>
  </si>
  <si>
    <r>
      <t xml:space="preserve"> </t>
    </r>
    <r>
      <rPr>
        <sz val="14"/>
        <rFont val="Arial"/>
        <family val="2"/>
      </rPr>
      <t>=</t>
    </r>
    <r>
      <rPr>
        <b/>
        <sz val="14"/>
        <rFont val="Arial"/>
        <family val="2"/>
      </rPr>
      <t>Jy</t>
    </r>
    <r>
      <rPr>
        <sz val="14"/>
        <rFont val="Arial"/>
        <family val="2"/>
      </rPr>
      <t>=</t>
    </r>
    <r>
      <rPr>
        <b/>
        <sz val="14"/>
        <rFont val="Arial"/>
        <family val="2"/>
      </rPr>
      <t>J1</t>
    </r>
    <r>
      <rPr>
        <sz val="14"/>
        <rFont val="Arial"/>
        <family val="2"/>
      </rPr>
      <t>=</t>
    </r>
    <r>
      <rPr>
        <b/>
        <sz val="14"/>
        <rFont val="Arial"/>
        <family val="2"/>
      </rPr>
      <t>J2</t>
    </r>
  </si>
  <si>
    <r>
      <t>Wx</t>
    </r>
    <r>
      <rPr>
        <sz val="14"/>
        <rFont val="Arial"/>
        <family val="2"/>
      </rPr>
      <t>=h^3/6 =</t>
    </r>
  </si>
  <si>
    <r>
      <t>J3</t>
    </r>
    <r>
      <rPr>
        <sz val="14"/>
        <rFont val="Arial"/>
        <family val="2"/>
      </rPr>
      <t>=h^4/3</t>
    </r>
  </si>
  <si>
    <r>
      <t xml:space="preserve"> = Fh/6 = </t>
    </r>
    <r>
      <rPr>
        <b/>
        <sz val="14"/>
        <rFont val="Arial"/>
        <family val="2"/>
      </rPr>
      <t>Wy</t>
    </r>
  </si>
  <si>
    <r>
      <t>W1</t>
    </r>
    <r>
      <rPr>
        <sz val="14"/>
        <rFont val="Arial"/>
        <family val="2"/>
      </rPr>
      <t>=(2^½)h^3/12 =</t>
    </r>
  </si>
  <si>
    <r>
      <t xml:space="preserve"> = </t>
    </r>
    <r>
      <rPr>
        <b/>
        <sz val="14"/>
        <rFont val="Arial"/>
        <family val="2"/>
      </rPr>
      <t>W2</t>
    </r>
  </si>
  <si>
    <t xml:space="preserve"> = 0,289h =</t>
  </si>
  <si>
    <r>
      <t>i3</t>
    </r>
    <r>
      <rPr>
        <sz val="14"/>
        <rFont val="Arial"/>
        <family val="2"/>
      </rPr>
      <t>=h/3^½ =</t>
    </r>
  </si>
  <si>
    <t>radio nucleo</t>
  </si>
  <si>
    <t>central =0,1179h</t>
  </si>
  <si>
    <r>
      <t xml:space="preserve"> = </t>
    </r>
    <r>
      <rPr>
        <b/>
        <sz val="14"/>
        <rFont val="Arial"/>
        <family val="2"/>
      </rPr>
      <t xml:space="preserve">iy </t>
    </r>
    <r>
      <rPr>
        <sz val="14"/>
        <rFont val="Arial"/>
        <family val="2"/>
      </rPr>
      <t xml:space="preserve">= </t>
    </r>
    <r>
      <rPr>
        <b/>
        <sz val="14"/>
        <rFont val="Arial"/>
        <family val="2"/>
      </rPr>
      <t xml:space="preserve">i1 </t>
    </r>
    <r>
      <rPr>
        <sz val="14"/>
        <rFont val="Arial"/>
        <family val="2"/>
      </rPr>
      <t xml:space="preserve">= </t>
    </r>
    <r>
      <rPr>
        <b/>
        <sz val="14"/>
        <rFont val="Arial"/>
        <family val="2"/>
      </rPr>
      <t xml:space="preserve">i2 </t>
    </r>
    <r>
      <rPr>
        <sz val="14"/>
        <rFont val="Arial"/>
        <family val="2"/>
      </rPr>
      <t>=</t>
    </r>
  </si>
  <si>
    <t xml:space="preserve"> = i min</t>
  </si>
  <si>
    <t>J3</t>
  </si>
  <si>
    <t>W1</t>
  </si>
  <si>
    <t>W2</t>
  </si>
  <si>
    <t>i3</t>
  </si>
  <si>
    <r>
      <t xml:space="preserve">iy </t>
    </r>
    <r>
      <rPr>
        <sz val="14"/>
        <rFont val="Arial"/>
        <family val="2"/>
      </rPr>
      <t>= i min =</t>
    </r>
  </si>
  <si>
    <r>
      <t>Jx</t>
    </r>
    <r>
      <rPr>
        <sz val="14"/>
        <rFont val="Arial"/>
        <family val="2"/>
      </rPr>
      <t>=(b*h^3)/12</t>
    </r>
  </si>
  <si>
    <r>
      <t>Jy</t>
    </r>
    <r>
      <rPr>
        <sz val="14"/>
        <rFont val="Arial"/>
        <family val="2"/>
      </rPr>
      <t>=(b^3*h)/12</t>
    </r>
  </si>
  <si>
    <r>
      <t>J1</t>
    </r>
    <r>
      <rPr>
        <sz val="14"/>
        <rFont val="Arial"/>
        <family val="2"/>
      </rPr>
      <t>=(b*h^3)/3</t>
    </r>
  </si>
  <si>
    <r>
      <t>Wx</t>
    </r>
    <r>
      <rPr>
        <sz val="14"/>
        <rFont val="Arial"/>
        <family val="2"/>
      </rPr>
      <t>=(b*h^2)/6 =</t>
    </r>
  </si>
  <si>
    <r>
      <t>Wy</t>
    </r>
    <r>
      <rPr>
        <sz val="14"/>
        <rFont val="Arial"/>
        <family val="2"/>
      </rPr>
      <t>=(b^2*h)/6 =</t>
    </r>
  </si>
  <si>
    <r>
      <t>ix</t>
    </r>
    <r>
      <rPr>
        <sz val="14"/>
        <rFont val="Arial"/>
        <family val="2"/>
      </rPr>
      <t>=(h/6)*3^½ =</t>
    </r>
  </si>
  <si>
    <t xml:space="preserve"> = 0,289*h</t>
  </si>
  <si>
    <t xml:space="preserve"> = (b/h)*3^½ =</t>
  </si>
  <si>
    <t xml:space="preserve"> = 0,289*b</t>
  </si>
  <si>
    <t xml:space="preserve"> = 0,577*h</t>
  </si>
  <si>
    <r>
      <t>i2</t>
    </r>
    <r>
      <rPr>
        <sz val="14"/>
        <rFont val="Arial"/>
        <family val="2"/>
      </rPr>
      <t>=((H^2 + H*e1</t>
    </r>
  </si>
  <si>
    <t xml:space="preserve"> + e1^2) /3) ^½</t>
  </si>
  <si>
    <t>J fórmulas</t>
  </si>
  <si>
    <t>W fórmulas</t>
  </si>
  <si>
    <t>"i" fórmulas</t>
  </si>
  <si>
    <t>B</t>
  </si>
  <si>
    <t>/ (12*(B*H-b*h)))^½</t>
  </si>
  <si>
    <r>
      <t>ix</t>
    </r>
    <r>
      <rPr>
        <sz val="14"/>
        <rFont val="Arial"/>
        <family val="2"/>
      </rPr>
      <t>=((B*H^3-B*h^3) /</t>
    </r>
  </si>
  <si>
    <t xml:space="preserve">  </t>
  </si>
  <si>
    <t>Area</t>
  </si>
  <si>
    <t>* (B*H^3-b*h^3)</t>
  </si>
  <si>
    <r>
      <t>Jx</t>
    </r>
    <r>
      <rPr>
        <sz val="14"/>
        <rFont val="Arial"/>
        <family val="2"/>
      </rPr>
      <t xml:space="preserve">=1/12* </t>
    </r>
  </si>
  <si>
    <t>SECCIÓN</t>
  </si>
  <si>
    <t>J</t>
  </si>
  <si>
    <t xml:space="preserve">W </t>
  </si>
  <si>
    <t>i</t>
  </si>
  <si>
    <t xml:space="preserve"> = Jx + F*e2^2</t>
  </si>
  <si>
    <t>Resultados</t>
  </si>
  <si>
    <t>W</t>
  </si>
  <si>
    <t>Areas</t>
  </si>
  <si>
    <t xml:space="preserve"> *(B*H^3-b*h^3)</t>
  </si>
  <si>
    <r>
      <t>Wx</t>
    </r>
    <r>
      <rPr>
        <sz val="14"/>
        <rFont val="Arial"/>
        <family val="2"/>
      </rPr>
      <t>=(1/ 6*H)*</t>
    </r>
  </si>
  <si>
    <t>d</t>
  </si>
  <si>
    <t xml:space="preserve">  - b*h^3+a*e2^3)</t>
  </si>
  <si>
    <r>
      <t>Jx</t>
    </r>
    <r>
      <rPr>
        <sz val="14"/>
        <rFont val="Arial"/>
        <family val="2"/>
      </rPr>
      <t xml:space="preserve">=1/3*(B*e1^3 - </t>
    </r>
  </si>
  <si>
    <r>
      <t xml:space="preserve">Wx </t>
    </r>
    <r>
      <rPr>
        <sz val="14"/>
        <rFont val="Arial"/>
        <family val="2"/>
      </rPr>
      <t>= Jx / e2</t>
    </r>
  </si>
  <si>
    <t>"e" fórmulas</t>
  </si>
  <si>
    <t xml:space="preserve"> *(a*H^2+b*d^2) /</t>
  </si>
  <si>
    <r>
      <t>e1</t>
    </r>
    <r>
      <rPr>
        <sz val="14"/>
        <rFont val="Arial"/>
        <family val="2"/>
      </rPr>
      <t xml:space="preserve">= (1/2)* </t>
    </r>
  </si>
  <si>
    <t xml:space="preserve">  / (a*H+b*d)</t>
  </si>
  <si>
    <t>e</t>
  </si>
  <si>
    <t>a</t>
  </si>
  <si>
    <r>
      <t>e2</t>
    </r>
    <r>
      <rPr>
        <sz val="14"/>
        <rFont val="Arial"/>
        <family val="2"/>
      </rPr>
      <t>= H - e1</t>
    </r>
  </si>
  <si>
    <r>
      <t>Jx</t>
    </r>
    <r>
      <rPr>
        <sz val="14"/>
        <rFont val="Arial"/>
        <family val="2"/>
      </rPr>
      <t xml:space="preserve">=1/12*(B*H^3 + </t>
    </r>
  </si>
  <si>
    <t xml:space="preserve">  + b*h^3)</t>
  </si>
  <si>
    <r>
      <t xml:space="preserve">Wx </t>
    </r>
    <r>
      <rPr>
        <sz val="14"/>
        <rFont val="Arial"/>
        <family val="2"/>
      </rPr>
      <t>= 1 / 6*H (</t>
    </r>
  </si>
  <si>
    <t xml:space="preserve"> + b*h^3)</t>
  </si>
  <si>
    <r>
      <t>ix</t>
    </r>
    <r>
      <rPr>
        <sz val="14"/>
        <rFont val="Arial"/>
        <family val="2"/>
      </rPr>
      <t xml:space="preserve">= ((B*H^3+b*h^3)/ </t>
    </r>
  </si>
  <si>
    <t xml:space="preserve"> /(12(B*H+b*h)))^½</t>
  </si>
  <si>
    <t xml:space="preserve">  (B*H^3 +</t>
  </si>
  <si>
    <r>
      <t>Jx</t>
    </r>
    <r>
      <rPr>
        <sz val="14"/>
        <rFont val="Arial"/>
        <family val="2"/>
      </rPr>
      <t xml:space="preserve">=(H^4-h^4)/ </t>
    </r>
  </si>
  <si>
    <r>
      <t xml:space="preserve"> / 12</t>
    </r>
    <r>
      <rPr>
        <b/>
        <sz val="14"/>
        <rFont val="Arial"/>
        <family val="2"/>
      </rPr>
      <t xml:space="preserve"> =</t>
    </r>
  </si>
  <si>
    <r>
      <t>Wx</t>
    </r>
    <r>
      <rPr>
        <sz val="14"/>
        <rFont val="Arial"/>
        <family val="2"/>
      </rPr>
      <t>=(H^4-h^4) /</t>
    </r>
  </si>
  <si>
    <r>
      <t xml:space="preserve"> / 6*H = </t>
    </r>
    <r>
      <rPr>
        <b/>
        <sz val="14"/>
        <rFont val="Arial"/>
        <family val="2"/>
      </rPr>
      <t>Wy</t>
    </r>
  </si>
  <si>
    <r>
      <t>W1</t>
    </r>
    <r>
      <rPr>
        <sz val="14"/>
        <rFont val="Arial"/>
        <family val="2"/>
      </rPr>
      <t>=(2^½)*(H^4-h^4) /</t>
    </r>
  </si>
  <si>
    <r>
      <t xml:space="preserve"> / 12*H = </t>
    </r>
    <r>
      <rPr>
        <b/>
        <sz val="14"/>
        <rFont val="Arial"/>
        <family val="2"/>
      </rPr>
      <t>W2</t>
    </r>
  </si>
  <si>
    <t xml:space="preserve"> *(H^2+h^2)½ =</t>
  </si>
  <si>
    <r>
      <t>ix</t>
    </r>
    <r>
      <rPr>
        <sz val="14"/>
        <rFont val="Arial"/>
        <family val="2"/>
      </rPr>
      <t xml:space="preserve">=0,289* </t>
    </r>
  </si>
  <si>
    <t xml:space="preserve">-b*(H-(2*d))^3) </t>
  </si>
  <si>
    <r>
      <t>Jx</t>
    </r>
    <r>
      <rPr>
        <sz val="14"/>
        <rFont val="Arial"/>
        <family val="2"/>
      </rPr>
      <t>=1/12*((B*H^3)-</t>
    </r>
  </si>
  <si>
    <r>
      <t>Jy</t>
    </r>
    <r>
      <rPr>
        <sz val="14"/>
        <rFont val="Arial"/>
        <family val="2"/>
      </rPr>
      <t>=1/12*(H(B+b)^3-</t>
    </r>
  </si>
  <si>
    <t xml:space="preserve"> - 2*b^3*h-6*b*B^2*h)</t>
  </si>
  <si>
    <r>
      <t xml:space="preserve"> /cos 2*</t>
    </r>
    <r>
      <rPr>
        <sz val="14"/>
        <rFont val="Symbol"/>
        <family val="1"/>
      </rPr>
      <t>a</t>
    </r>
  </si>
  <si>
    <r>
      <t xml:space="preserve"> / cos 2*</t>
    </r>
    <r>
      <rPr>
        <sz val="14"/>
        <rFont val="Symbol"/>
        <family val="1"/>
      </rPr>
      <t>a</t>
    </r>
  </si>
  <si>
    <r>
      <t>J1</t>
    </r>
    <r>
      <rPr>
        <sz val="14"/>
        <rFont val="Arial"/>
        <family val="2"/>
      </rPr>
      <t>=(Jxcos^2</t>
    </r>
    <r>
      <rPr>
        <sz val="14"/>
        <rFont val="Symbol"/>
        <family val="1"/>
      </rPr>
      <t>a</t>
    </r>
    <r>
      <rPr>
        <sz val="14"/>
        <rFont val="Arial"/>
        <family val="2"/>
      </rPr>
      <t>-Jysen^2</t>
    </r>
    <r>
      <rPr>
        <sz val="14"/>
        <rFont val="Symbol"/>
        <family val="1"/>
      </rPr>
      <t>a</t>
    </r>
    <r>
      <rPr>
        <sz val="14"/>
        <rFont val="Arial"/>
        <family val="2"/>
      </rPr>
      <t>)/</t>
    </r>
  </si>
  <si>
    <r>
      <t>J2</t>
    </r>
    <r>
      <rPr>
        <sz val="14"/>
        <rFont val="Arial"/>
        <family val="2"/>
      </rPr>
      <t>=(Jycos^2</t>
    </r>
    <r>
      <rPr>
        <sz val="14"/>
        <rFont val="Symbol"/>
        <family val="1"/>
      </rPr>
      <t>a</t>
    </r>
    <r>
      <rPr>
        <sz val="14"/>
        <rFont val="Arial"/>
        <family val="2"/>
      </rPr>
      <t>-Jxsen^2</t>
    </r>
    <r>
      <rPr>
        <sz val="14"/>
        <rFont val="Symbol"/>
        <family val="1"/>
      </rPr>
      <t>a</t>
    </r>
    <r>
      <rPr>
        <sz val="14"/>
        <rFont val="Arial"/>
        <family val="2"/>
      </rPr>
      <t>)/</t>
    </r>
  </si>
  <si>
    <r>
      <t>Wx</t>
    </r>
    <r>
      <rPr>
        <sz val="14"/>
        <rFont val="Arial"/>
        <family val="2"/>
      </rPr>
      <t>=1/6H*(BH^3-</t>
    </r>
  </si>
  <si>
    <t xml:space="preserve"> - b*(H-2*d)^3)</t>
  </si>
  <si>
    <r>
      <t>Wy</t>
    </r>
    <r>
      <rPr>
        <sz val="14"/>
        <rFont val="Arial"/>
        <family val="2"/>
      </rPr>
      <t>=(H(B+b)^3-2b^3h-</t>
    </r>
  </si>
  <si>
    <t xml:space="preserve">  - 6bB^2h) / 6(2B-d)</t>
  </si>
  <si>
    <r>
      <t>e1</t>
    </r>
    <r>
      <rPr>
        <sz val="14"/>
        <rFont val="Arial"/>
        <family val="2"/>
      </rPr>
      <t xml:space="preserve">= H/2 </t>
    </r>
  </si>
  <si>
    <r>
      <t>e2</t>
    </r>
    <r>
      <rPr>
        <sz val="14"/>
        <rFont val="Arial"/>
        <family val="2"/>
      </rPr>
      <t>= (2B-d)/2</t>
    </r>
  </si>
  <si>
    <t>d1</t>
  </si>
  <si>
    <t xml:space="preserve">  - B1*h^3+b*e2^3-</t>
  </si>
  <si>
    <t xml:space="preserve">  -b1*h^3)</t>
  </si>
  <si>
    <r>
      <t>Jy</t>
    </r>
    <r>
      <rPr>
        <sz val="14"/>
        <rFont val="Arial"/>
        <family val="2"/>
      </rPr>
      <t>=1/12*(d1*b^3+</t>
    </r>
  </si>
  <si>
    <t xml:space="preserve"> +(H-d1-d)*a^3+</t>
  </si>
  <si>
    <t xml:space="preserve"> +d*B^3)</t>
  </si>
  <si>
    <t xml:space="preserve"> *(a*H^2+B1*d^2 +</t>
  </si>
  <si>
    <t xml:space="preserve">  +b1*d1*(2*H-d1)/</t>
  </si>
  <si>
    <t xml:space="preserve">  / (a*H+B1*d+b1*d1)</t>
  </si>
  <si>
    <t>Wxe1</t>
  </si>
  <si>
    <t>Wxe2</t>
  </si>
  <si>
    <t>h1</t>
  </si>
</sst>
</file>

<file path=xl/styles.xml><?xml version="1.0" encoding="utf-8"?>
<styleSheet xmlns="http://schemas.openxmlformats.org/spreadsheetml/2006/main">
  <numFmts count="2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00\º"/>
    <numFmt numFmtId="173" formatCode="0.0000"/>
    <numFmt numFmtId="174" formatCode="0.0000;[Red]0.0000"/>
    <numFmt numFmtId="175" formatCode="0.0000E+00"/>
  </numFmts>
  <fonts count="8">
    <font>
      <sz val="10"/>
      <name val="Arial"/>
      <family val="0"/>
    </font>
    <font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Symbol"/>
      <family val="1"/>
    </font>
    <font>
      <b/>
      <sz val="14"/>
      <name val="Symbol"/>
      <family val="1"/>
    </font>
    <font>
      <sz val="14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2" borderId="1" xfId="0" applyFont="1" applyFill="1" applyBorder="1" applyAlignment="1" applyProtection="1">
      <alignment horizontal="center"/>
      <protection locked="0"/>
    </xf>
    <xf numFmtId="0" fontId="3" fillId="3" borderId="3" xfId="0" applyFont="1" applyFill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4" xfId="0" applyFont="1" applyBorder="1" applyAlignment="1">
      <alignment/>
    </xf>
    <xf numFmtId="0" fontId="2" fillId="0" borderId="9" xfId="0" applyFont="1" applyBorder="1" applyAlignment="1">
      <alignment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3" borderId="13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1" fillId="0" borderId="0" xfId="0" applyFont="1" applyAlignment="1">
      <alignment/>
    </xf>
    <xf numFmtId="0" fontId="4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6" xfId="0" applyFont="1" applyBorder="1" applyAlignment="1">
      <alignment/>
    </xf>
    <xf numFmtId="0" fontId="2" fillId="4" borderId="17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8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3" borderId="18" xfId="0" applyFont="1" applyFill="1" applyBorder="1" applyAlignment="1">
      <alignment horizontal="center"/>
    </xf>
    <xf numFmtId="0" fontId="3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4" borderId="25" xfId="0" applyFont="1" applyFill="1" applyBorder="1" applyAlignment="1">
      <alignment/>
    </xf>
    <xf numFmtId="0" fontId="2" fillId="4" borderId="26" xfId="0" applyFont="1" applyFill="1" applyBorder="1" applyAlignment="1">
      <alignment/>
    </xf>
    <xf numFmtId="0" fontId="2" fillId="4" borderId="27" xfId="0" applyFont="1" applyFill="1" applyBorder="1" applyAlignment="1">
      <alignment/>
    </xf>
    <xf numFmtId="0" fontId="3" fillId="3" borderId="28" xfId="0" applyFont="1" applyFill="1" applyBorder="1" applyAlignment="1">
      <alignment/>
    </xf>
    <xf numFmtId="0" fontId="2" fillId="3" borderId="29" xfId="0" applyFont="1" applyFill="1" applyBorder="1" applyAlignment="1">
      <alignment/>
    </xf>
    <xf numFmtId="0" fontId="3" fillId="3" borderId="30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0" fontId="0" fillId="0" borderId="4" xfId="0" applyBorder="1" applyAlignment="1">
      <alignment/>
    </xf>
    <xf numFmtId="0" fontId="0" fillId="0" borderId="32" xfId="0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0" fillId="0" borderId="36" xfId="0" applyBorder="1" applyAlignment="1">
      <alignment/>
    </xf>
    <xf numFmtId="0" fontId="2" fillId="0" borderId="17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3" fillId="3" borderId="28" xfId="0" applyFont="1" applyFill="1" applyBorder="1" applyAlignment="1">
      <alignment/>
    </xf>
    <xf numFmtId="0" fontId="2" fillId="0" borderId="32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12" xfId="0" applyFont="1" applyBorder="1" applyAlignment="1">
      <alignment/>
    </xf>
    <xf numFmtId="0" fontId="3" fillId="3" borderId="39" xfId="0" applyFont="1" applyFill="1" applyBorder="1" applyAlignment="1">
      <alignment horizontal="center"/>
    </xf>
    <xf numFmtId="0" fontId="3" fillId="3" borderId="40" xfId="0" applyFont="1" applyFill="1" applyBorder="1" applyAlignment="1">
      <alignment horizontal="center"/>
    </xf>
    <xf numFmtId="0" fontId="2" fillId="4" borderId="41" xfId="0" applyFont="1" applyFill="1" applyBorder="1" applyAlignment="1">
      <alignment/>
    </xf>
    <xf numFmtId="0" fontId="2" fillId="0" borderId="42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36" xfId="0" applyFont="1" applyBorder="1" applyAlignment="1">
      <alignment/>
    </xf>
    <xf numFmtId="0" fontId="2" fillId="4" borderId="16" xfId="0" applyFont="1" applyFill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2" fillId="4" borderId="43" xfId="0" applyFont="1" applyFill="1" applyBorder="1" applyAlignment="1">
      <alignment/>
    </xf>
    <xf numFmtId="0" fontId="2" fillId="4" borderId="44" xfId="0" applyFont="1" applyFill="1" applyBorder="1" applyAlignment="1">
      <alignment/>
    </xf>
    <xf numFmtId="0" fontId="2" fillId="0" borderId="45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45" xfId="0" applyFont="1" applyBorder="1" applyAlignment="1">
      <alignment/>
    </xf>
    <xf numFmtId="0" fontId="2" fillId="5" borderId="16" xfId="0" applyFont="1" applyFill="1" applyBorder="1" applyAlignment="1">
      <alignment/>
    </xf>
    <xf numFmtId="0" fontId="3" fillId="3" borderId="39" xfId="0" applyFont="1" applyFill="1" applyBorder="1" applyAlignment="1">
      <alignment/>
    </xf>
    <xf numFmtId="0" fontId="3" fillId="0" borderId="27" xfId="0" applyFont="1" applyBorder="1" applyAlignment="1">
      <alignment/>
    </xf>
    <xf numFmtId="0" fontId="2" fillId="5" borderId="41" xfId="0" applyFont="1" applyFill="1" applyBorder="1" applyAlignment="1">
      <alignment/>
    </xf>
    <xf numFmtId="0" fontId="3" fillId="0" borderId="9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18" xfId="0" applyFont="1" applyFill="1" applyBorder="1" applyAlignment="1">
      <alignment/>
    </xf>
    <xf numFmtId="0" fontId="2" fillId="4" borderId="46" xfId="0" applyFont="1" applyFill="1" applyBorder="1" applyAlignment="1">
      <alignment/>
    </xf>
    <xf numFmtId="0" fontId="2" fillId="4" borderId="47" xfId="0" applyFont="1" applyFill="1" applyBorder="1" applyAlignment="1">
      <alignment/>
    </xf>
    <xf numFmtId="0" fontId="3" fillId="0" borderId="48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2" fillId="0" borderId="50" xfId="0" applyFont="1" applyBorder="1" applyAlignment="1">
      <alignment/>
    </xf>
    <xf numFmtId="0" fontId="2" fillId="0" borderId="49" xfId="0" applyFont="1" applyBorder="1" applyAlignment="1">
      <alignment/>
    </xf>
    <xf numFmtId="172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51" xfId="0" applyFont="1" applyBorder="1" applyAlignment="1">
      <alignment/>
    </xf>
    <xf numFmtId="0" fontId="2" fillId="4" borderId="41" xfId="0" applyFont="1" applyFill="1" applyBorder="1" applyAlignment="1" applyProtection="1">
      <alignment horizontal="right"/>
      <protection/>
    </xf>
    <xf numFmtId="0" fontId="0" fillId="0" borderId="1" xfId="0" applyBorder="1" applyAlignment="1">
      <alignment/>
    </xf>
    <xf numFmtId="0" fontId="0" fillId="0" borderId="49" xfId="0" applyBorder="1" applyAlignment="1">
      <alignment/>
    </xf>
    <xf numFmtId="0" fontId="2" fillId="0" borderId="1" xfId="0" applyFont="1" applyFill="1" applyBorder="1" applyAlignment="1" applyProtection="1">
      <alignment horizontal="center"/>
      <protection/>
    </xf>
    <xf numFmtId="0" fontId="2" fillId="5" borderId="41" xfId="0" applyFont="1" applyFill="1" applyBorder="1" applyAlignment="1">
      <alignment horizontal="right"/>
    </xf>
    <xf numFmtId="0" fontId="3" fillId="0" borderId="50" xfId="0" applyFont="1" applyBorder="1" applyAlignment="1">
      <alignment horizontal="center"/>
    </xf>
    <xf numFmtId="0" fontId="2" fillId="0" borderId="52" xfId="0" applyFont="1" applyBorder="1" applyAlignment="1">
      <alignment/>
    </xf>
    <xf numFmtId="0" fontId="2" fillId="4" borderId="41" xfId="0" applyFont="1" applyFill="1" applyBorder="1" applyAlignment="1" applyProtection="1">
      <alignment horizontal="right"/>
      <protection locked="0"/>
    </xf>
    <xf numFmtId="0" fontId="2" fillId="0" borderId="4" xfId="0" applyFont="1" applyFill="1" applyBorder="1" applyAlignment="1" applyProtection="1">
      <alignment horizontal="center"/>
      <protection/>
    </xf>
    <xf numFmtId="0" fontId="0" fillId="0" borderId="11" xfId="0" applyBorder="1" applyAlignment="1">
      <alignment/>
    </xf>
    <xf numFmtId="0" fontId="2" fillId="4" borderId="25" xfId="0" applyFont="1" applyFill="1" applyBorder="1" applyAlignment="1" applyProtection="1">
      <alignment horizontal="center"/>
      <protection/>
    </xf>
    <xf numFmtId="0" fontId="2" fillId="0" borderId="53" xfId="0" applyFont="1" applyBorder="1" applyAlignment="1">
      <alignment/>
    </xf>
    <xf numFmtId="0" fontId="2" fillId="0" borderId="54" xfId="0" applyFont="1" applyBorder="1" applyAlignment="1">
      <alignment/>
    </xf>
    <xf numFmtId="0" fontId="2" fillId="3" borderId="55" xfId="0" applyFont="1" applyFill="1" applyBorder="1" applyAlignment="1">
      <alignment/>
    </xf>
    <xf numFmtId="0" fontId="2" fillId="0" borderId="26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19" xfId="0" applyFont="1" applyBorder="1" applyAlignment="1">
      <alignment/>
    </xf>
    <xf numFmtId="0" fontId="3" fillId="0" borderId="56" xfId="0" applyFont="1" applyBorder="1" applyAlignment="1">
      <alignment horizontal="center"/>
    </xf>
    <xf numFmtId="0" fontId="2" fillId="0" borderId="8" xfId="0" applyFont="1" applyFill="1" applyBorder="1" applyAlignment="1">
      <alignment/>
    </xf>
    <xf numFmtId="0" fontId="2" fillId="4" borderId="41" xfId="0" applyFont="1" applyFill="1" applyBorder="1" applyAlignment="1">
      <alignment horizontal="right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4" borderId="25" xfId="0" applyFont="1" applyFill="1" applyBorder="1" applyAlignment="1" applyProtection="1">
      <alignment horizontal="center"/>
      <protection locked="0"/>
    </xf>
    <xf numFmtId="0" fontId="2" fillId="4" borderId="27" xfId="0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 applyProtection="1">
      <alignment horizontal="center"/>
      <protection locked="0"/>
    </xf>
    <xf numFmtId="0" fontId="3" fillId="0" borderId="34" xfId="0" applyFont="1" applyBorder="1" applyAlignment="1">
      <alignment/>
    </xf>
    <xf numFmtId="0" fontId="2" fillId="2" borderId="1" xfId="0" applyFont="1" applyFill="1" applyBorder="1" applyAlignment="1" applyProtection="1">
      <alignment horizontal="center"/>
      <protection/>
    </xf>
    <xf numFmtId="0" fontId="7" fillId="0" borderId="0" xfId="0" applyFont="1" applyAlignment="1">
      <alignment/>
    </xf>
    <xf numFmtId="173" fontId="2" fillId="2" borderId="4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zoomScale="75" zoomScaleNormal="75" workbookViewId="0" topLeftCell="A1">
      <selection activeCell="E1" sqref="E1"/>
    </sheetView>
  </sheetViews>
  <sheetFormatPr defaultColWidth="11.421875" defaultRowHeight="12.75"/>
  <cols>
    <col min="1" max="1" width="11.28125" style="0" customWidth="1"/>
    <col min="2" max="2" width="14.57421875" style="0" customWidth="1"/>
    <col min="3" max="3" width="23.7109375" style="0" customWidth="1"/>
    <col min="4" max="4" width="20.8515625" style="0" customWidth="1"/>
    <col min="5" max="5" width="22.00390625" style="0" customWidth="1"/>
    <col min="6" max="6" width="8.8515625" style="0" customWidth="1"/>
    <col min="7" max="7" width="24.140625" style="0" customWidth="1"/>
    <col min="8" max="8" width="15.421875" style="0" customWidth="1"/>
    <col min="9" max="9" width="15.57421875" style="0" customWidth="1"/>
  </cols>
  <sheetData>
    <row r="1" spans="1:11" ht="27" customHeight="1" thickBot="1">
      <c r="A1" s="26" t="s">
        <v>66</v>
      </c>
      <c r="B1" s="28"/>
      <c r="C1" s="20"/>
      <c r="D1" s="1"/>
      <c r="E1" s="1"/>
      <c r="F1" s="1"/>
      <c r="G1" s="1"/>
      <c r="H1" s="1"/>
      <c r="I1" s="1"/>
      <c r="J1" s="1"/>
      <c r="K1" s="1"/>
    </row>
    <row r="2" spans="1:11" ht="18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8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0:11" ht="18" customHeight="1">
      <c r="J4" s="1"/>
      <c r="K4" s="1"/>
    </row>
    <row r="5" spans="10:11" ht="18" customHeight="1">
      <c r="J5" s="1"/>
      <c r="K5" s="1"/>
    </row>
    <row r="6" spans="10:11" ht="18" customHeight="1">
      <c r="J6" s="1"/>
      <c r="K6" s="1"/>
    </row>
    <row r="7" spans="10:11" ht="18" customHeight="1">
      <c r="J7" s="1"/>
      <c r="K7" s="1"/>
    </row>
    <row r="8" spans="10:11" ht="18" customHeight="1">
      <c r="J8" s="1"/>
      <c r="K8" s="1"/>
    </row>
    <row r="9" spans="10:11" ht="18" customHeight="1">
      <c r="J9" s="1"/>
      <c r="K9" s="1"/>
    </row>
    <row r="10" spans="10:11" ht="18" customHeight="1">
      <c r="J10" s="1"/>
      <c r="K10" s="1"/>
    </row>
    <row r="11" spans="10:11" ht="18" customHeight="1">
      <c r="J11" s="1"/>
      <c r="K11" s="1"/>
    </row>
    <row r="12" spans="10:11" ht="18" customHeight="1">
      <c r="J12" s="1"/>
      <c r="K12" s="1"/>
    </row>
    <row r="13" spans="10:11" ht="18">
      <c r="J13" s="1"/>
      <c r="K13" s="1"/>
    </row>
    <row r="14" spans="10:11" ht="18.75" thickBot="1">
      <c r="J14" s="1"/>
      <c r="K14" s="1"/>
    </row>
    <row r="15" spans="1:5" ht="19.5" customHeight="1">
      <c r="A15" s="22" t="s">
        <v>0</v>
      </c>
      <c r="B15" s="7" t="s">
        <v>1</v>
      </c>
      <c r="C15" s="7" t="s">
        <v>56</v>
      </c>
      <c r="D15" s="7" t="s">
        <v>57</v>
      </c>
      <c r="E15" s="34" t="s">
        <v>58</v>
      </c>
    </row>
    <row r="16" spans="1:7" s="1" customFormat="1" ht="18">
      <c r="A16" s="18"/>
      <c r="B16" s="3"/>
      <c r="C16" s="4"/>
      <c r="D16" s="4"/>
      <c r="E16" s="19"/>
      <c r="F16" s="21"/>
      <c r="G16" s="21"/>
    </row>
    <row r="17" spans="1:7" s="1" customFormat="1" ht="18">
      <c r="A17" s="23" t="s">
        <v>2</v>
      </c>
      <c r="B17" s="6">
        <v>2</v>
      </c>
      <c r="C17" s="83" t="s">
        <v>44</v>
      </c>
      <c r="D17" s="11" t="s">
        <v>47</v>
      </c>
      <c r="E17" s="35" t="s">
        <v>49</v>
      </c>
      <c r="F17" s="20"/>
      <c r="G17" s="20"/>
    </row>
    <row r="18" spans="1:7" s="1" customFormat="1" ht="18">
      <c r="A18" s="23" t="s">
        <v>3</v>
      </c>
      <c r="B18" s="6">
        <v>4</v>
      </c>
      <c r="C18" s="125" t="s">
        <v>45</v>
      </c>
      <c r="D18" s="9" t="s">
        <v>17</v>
      </c>
      <c r="E18" s="36" t="s">
        <v>50</v>
      </c>
      <c r="F18" s="32"/>
      <c r="G18" s="20"/>
    </row>
    <row r="19" spans="1:7" s="1" customFormat="1" ht="18">
      <c r="A19" s="23" t="s">
        <v>6</v>
      </c>
      <c r="B19" s="126">
        <v>3</v>
      </c>
      <c r="C19" s="125" t="s">
        <v>46</v>
      </c>
      <c r="D19" s="11" t="s">
        <v>48</v>
      </c>
      <c r="E19" s="37" t="s">
        <v>43</v>
      </c>
      <c r="F19" s="32"/>
      <c r="G19" s="20"/>
    </row>
    <row r="20" spans="1:7" s="1" customFormat="1" ht="18">
      <c r="A20" s="98"/>
      <c r="B20" s="4"/>
      <c r="C20" s="11" t="s">
        <v>21</v>
      </c>
      <c r="D20" s="17" t="s">
        <v>18</v>
      </c>
      <c r="E20" s="38" t="s">
        <v>51</v>
      </c>
      <c r="F20" s="32"/>
      <c r="G20" s="20"/>
    </row>
    <row r="21" spans="1:7" s="1" customFormat="1" ht="18">
      <c r="A21" s="18"/>
      <c r="B21" s="4"/>
      <c r="C21" s="9" t="s">
        <v>70</v>
      </c>
      <c r="D21" s="4"/>
      <c r="E21" s="36" t="s">
        <v>52</v>
      </c>
      <c r="F21" s="32"/>
      <c r="G21" s="20"/>
    </row>
    <row r="22" spans="1:7" s="1" customFormat="1" ht="18">
      <c r="A22" s="18"/>
      <c r="B22" s="4"/>
      <c r="C22" s="4"/>
      <c r="D22" s="8"/>
      <c r="E22" s="39" t="s">
        <v>23</v>
      </c>
      <c r="F22" s="32"/>
      <c r="G22" s="20"/>
    </row>
    <row r="23" spans="1:7" s="1" customFormat="1" ht="18">
      <c r="A23" s="18"/>
      <c r="B23" s="4"/>
      <c r="C23" s="4"/>
      <c r="D23" s="4"/>
      <c r="E23" s="36" t="s">
        <v>53</v>
      </c>
      <c r="F23" s="32"/>
      <c r="G23" s="20"/>
    </row>
    <row r="24" spans="1:7" s="1" customFormat="1" ht="18">
      <c r="A24" s="18"/>
      <c r="B24" s="4"/>
      <c r="C24" s="4"/>
      <c r="D24" s="8"/>
      <c r="E24" s="40" t="s">
        <v>54</v>
      </c>
      <c r="F24" s="32"/>
      <c r="G24" s="20"/>
    </row>
    <row r="25" spans="1:7" s="1" customFormat="1" ht="18.75" thickBot="1">
      <c r="A25" s="24"/>
      <c r="B25" s="5"/>
      <c r="C25" s="5"/>
      <c r="D25" s="5"/>
      <c r="E25" s="61" t="s">
        <v>55</v>
      </c>
      <c r="F25" s="32"/>
      <c r="G25" s="20"/>
    </row>
    <row r="26" spans="1:7" s="1" customFormat="1" ht="18.75" thickBot="1">
      <c r="A26" s="45" t="s">
        <v>24</v>
      </c>
      <c r="B26" s="114"/>
      <c r="C26" s="47" t="s">
        <v>67</v>
      </c>
      <c r="D26" s="47" t="s">
        <v>68</v>
      </c>
      <c r="E26" s="48" t="s">
        <v>69</v>
      </c>
      <c r="F26" s="32"/>
      <c r="G26" s="20"/>
    </row>
    <row r="27" spans="2:7" s="1" customFormat="1" ht="18">
      <c r="B27" s="80" t="s">
        <v>7</v>
      </c>
      <c r="C27" s="42">
        <f>(B17*B18^3)/12</f>
        <v>10.666666666666666</v>
      </c>
      <c r="D27" s="52"/>
      <c r="E27" s="49"/>
      <c r="F27" s="32"/>
      <c r="G27" s="20"/>
    </row>
    <row r="28" spans="2:7" s="1" customFormat="1" ht="18">
      <c r="B28" s="81" t="s">
        <v>8</v>
      </c>
      <c r="C28" s="43">
        <f>(B17^3*B18)/12</f>
        <v>2.6666666666666665</v>
      </c>
      <c r="D28" s="53"/>
      <c r="E28" s="19"/>
      <c r="F28" s="32"/>
      <c r="G28" s="20"/>
    </row>
    <row r="29" spans="2:5" s="1" customFormat="1" ht="18">
      <c r="B29" s="81" t="s">
        <v>9</v>
      </c>
      <c r="C29" s="43">
        <f>(B17*B18^3)/3</f>
        <v>42.666666666666664</v>
      </c>
      <c r="D29" s="53"/>
      <c r="E29" s="19"/>
    </row>
    <row r="30" spans="2:5" s="1" customFormat="1" ht="18.75" thickBot="1">
      <c r="B30" s="81" t="s">
        <v>10</v>
      </c>
      <c r="C30" s="44">
        <f>B17*(C40^3-C39^3)/3</f>
        <v>82.66666666666667</v>
      </c>
      <c r="D30" s="54"/>
      <c r="E30" s="19"/>
    </row>
    <row r="31" spans="2:5" s="1" customFormat="1" ht="18">
      <c r="B31" s="81" t="s">
        <v>11</v>
      </c>
      <c r="C31" s="113"/>
      <c r="D31" s="42">
        <f>(B17*B18^2)/6</f>
        <v>5.333333333333333</v>
      </c>
      <c r="E31" s="56"/>
    </row>
    <row r="32" spans="2:5" s="1" customFormat="1" ht="18">
      <c r="B32" s="81" t="s">
        <v>12</v>
      </c>
      <c r="C32" s="97"/>
      <c r="D32" s="43">
        <f>(B17^2*B18)/6</f>
        <v>2.6666666666666665</v>
      </c>
      <c r="E32" s="115"/>
    </row>
    <row r="33" spans="2:5" s="1" customFormat="1" ht="18">
      <c r="B33" s="81" t="s">
        <v>125</v>
      </c>
      <c r="C33" s="115"/>
      <c r="D33" s="43">
        <f>C27/C39</f>
        <v>10.666666666666666</v>
      </c>
      <c r="E33" s="116"/>
    </row>
    <row r="34" spans="2:5" s="1" customFormat="1" ht="18.75" thickBot="1">
      <c r="B34" s="81" t="s">
        <v>126</v>
      </c>
      <c r="C34" s="98"/>
      <c r="D34" s="44">
        <f>C27/B19</f>
        <v>3.5555555555555554</v>
      </c>
      <c r="E34" s="117"/>
    </row>
    <row r="35" spans="2:5" s="1" customFormat="1" ht="18">
      <c r="B35" s="81" t="s">
        <v>13</v>
      </c>
      <c r="C35" s="18"/>
      <c r="D35" s="15"/>
      <c r="E35" s="42">
        <f>0.289*B18</f>
        <v>1.156</v>
      </c>
    </row>
    <row r="36" spans="2:5" s="1" customFormat="1" ht="18">
      <c r="B36" s="81" t="s">
        <v>14</v>
      </c>
      <c r="C36" s="18"/>
      <c r="D36" s="8"/>
      <c r="E36" s="43">
        <f>0.289*B17</f>
        <v>0.578</v>
      </c>
    </row>
    <row r="37" spans="2:5" s="1" customFormat="1" ht="18">
      <c r="B37" s="81" t="s">
        <v>15</v>
      </c>
      <c r="C37" s="18"/>
      <c r="D37" s="8"/>
      <c r="E37" s="43">
        <f>0.577*B18</f>
        <v>2.308</v>
      </c>
    </row>
    <row r="38" spans="2:5" s="1" customFormat="1" ht="18.75" thickBot="1">
      <c r="B38" s="81" t="s">
        <v>16</v>
      </c>
      <c r="C38" s="58"/>
      <c r="D38" s="112"/>
      <c r="E38" s="44">
        <f>SQRT((C40^2+C40*C39+C39^2)/3)</f>
        <v>3.2145502536643185</v>
      </c>
    </row>
    <row r="39" spans="2:5" s="1" customFormat="1" ht="18">
      <c r="B39" s="81" t="s">
        <v>5</v>
      </c>
      <c r="C39" s="111">
        <f>C40-B18</f>
        <v>1</v>
      </c>
      <c r="D39" s="53"/>
      <c r="E39" s="36"/>
    </row>
    <row r="40" spans="2:5" s="1" customFormat="1" ht="18.75" thickBot="1">
      <c r="B40" s="23" t="s">
        <v>4</v>
      </c>
      <c r="C40" s="124">
        <f>B19+(B18/2)</f>
        <v>5</v>
      </c>
      <c r="D40" s="53"/>
      <c r="E40" s="19"/>
    </row>
    <row r="41" spans="2:5" s="1" customFormat="1" ht="18.75" thickBot="1">
      <c r="B41" s="82" t="s">
        <v>63</v>
      </c>
      <c r="C41" s="87">
        <f>B17*B18</f>
        <v>8</v>
      </c>
      <c r="D41" s="71"/>
      <c r="E41" s="41"/>
    </row>
    <row r="42" s="1" customFormat="1" ht="18"/>
    <row r="43" s="1" customFormat="1" ht="18"/>
    <row r="44" s="1" customFormat="1" ht="18"/>
    <row r="45" s="1" customFormat="1" ht="18"/>
    <row r="46" s="1" customFormat="1" ht="18"/>
  </sheetData>
  <printOptions/>
  <pageMargins left="0.4" right="0.75" top="0.57" bottom="1" header="0" footer="0"/>
  <pageSetup horizontalDpi="300" verticalDpi="300" orientation="portrait" paperSize="9" r:id="rId3"/>
  <headerFooter alignWithMargins="0">
    <oddHeader>&amp;CGRUP 4 DISSENY IND.</oddHeader>
  </headerFooter>
  <legacyDrawing r:id="rId2"/>
  <oleObjects>
    <oleObject progId="AutoCAD.Drawing.14" shapeId="16471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zoomScale="75" zoomScaleNormal="75" workbookViewId="0" topLeftCell="A11">
      <selection activeCell="C29" sqref="C29"/>
    </sheetView>
  </sheetViews>
  <sheetFormatPr defaultColWidth="11.421875" defaultRowHeight="12.75"/>
  <cols>
    <col min="1" max="1" width="12.28125" style="0" customWidth="1"/>
    <col min="2" max="2" width="19.00390625" style="0" customWidth="1"/>
    <col min="3" max="3" width="16.28125" style="0" customWidth="1"/>
    <col min="4" max="4" width="24.28125" style="0" customWidth="1"/>
    <col min="5" max="5" width="24.7109375" style="0" customWidth="1"/>
    <col min="6" max="6" width="8.57421875" style="0" customWidth="1"/>
    <col min="7" max="7" width="21.8515625" style="0" customWidth="1"/>
    <col min="8" max="8" width="7.00390625" style="0" customWidth="1"/>
    <col min="9" max="9" width="15.57421875" style="0" customWidth="1"/>
  </cols>
  <sheetData>
    <row r="1" spans="1:3" s="25" customFormat="1" ht="27" customHeight="1" thickBot="1">
      <c r="A1" s="26" t="s">
        <v>66</v>
      </c>
      <c r="B1" s="27"/>
      <c r="C1" s="30"/>
    </row>
    <row r="2" spans="1:9" ht="18">
      <c r="A2" s="1"/>
      <c r="B2" s="1"/>
      <c r="C2" s="1"/>
      <c r="D2" s="1"/>
      <c r="E2" s="1"/>
      <c r="F2" s="1"/>
      <c r="G2" s="1"/>
      <c r="H2" s="1"/>
      <c r="I2" s="1"/>
    </row>
    <row r="3" spans="1:9" ht="18">
      <c r="A3" s="1"/>
      <c r="B3" s="1"/>
      <c r="C3" s="1"/>
      <c r="D3" s="1"/>
      <c r="E3" s="1"/>
      <c r="F3" s="1"/>
      <c r="G3" s="1"/>
      <c r="H3" s="1"/>
      <c r="I3" s="1"/>
    </row>
    <row r="4" spans="1:2" ht="18" customHeight="1">
      <c r="A4" s="21" t="s">
        <v>20</v>
      </c>
      <c r="B4" s="21"/>
    </row>
    <row r="5" spans="1:2" ht="18" customHeight="1">
      <c r="A5" s="20"/>
      <c r="B5" s="20"/>
    </row>
    <row r="6" spans="1:2" ht="18" customHeight="1">
      <c r="A6" s="20"/>
      <c r="B6" s="20"/>
    </row>
    <row r="7" spans="1:2" ht="18" customHeight="1">
      <c r="A7" s="20"/>
      <c r="B7" s="20"/>
    </row>
    <row r="8" spans="1:2" ht="18" customHeight="1">
      <c r="A8" s="20"/>
      <c r="B8" s="20"/>
    </row>
    <row r="9" spans="1:2" ht="18" customHeight="1">
      <c r="A9" s="20"/>
      <c r="B9" s="20"/>
    </row>
    <row r="10" spans="1:2" ht="18" customHeight="1">
      <c r="A10" s="20"/>
      <c r="B10" s="20"/>
    </row>
    <row r="11" spans="1:2" ht="18" customHeight="1">
      <c r="A11" s="20"/>
      <c r="B11" s="20"/>
    </row>
    <row r="12" spans="1:2" ht="18" customHeight="1">
      <c r="A12" s="20"/>
      <c r="B12" s="20"/>
    </row>
    <row r="13" spans="1:2" ht="18">
      <c r="A13" s="20"/>
      <c r="B13" s="20"/>
    </row>
    <row r="14" spans="1:2" ht="18">
      <c r="A14" s="20"/>
      <c r="B14" s="20"/>
    </row>
    <row r="15" spans="1:2" ht="18.75" thickBot="1">
      <c r="A15" s="20"/>
      <c r="B15" s="20"/>
    </row>
    <row r="16" spans="1:7" ht="18">
      <c r="A16" s="22" t="s">
        <v>0</v>
      </c>
      <c r="B16" s="7" t="s">
        <v>1</v>
      </c>
      <c r="C16" s="7" t="s">
        <v>56</v>
      </c>
      <c r="D16" s="7" t="s">
        <v>57</v>
      </c>
      <c r="E16" s="34" t="s">
        <v>58</v>
      </c>
      <c r="F16" s="21"/>
      <c r="G16" s="21"/>
    </row>
    <row r="17" spans="1:7" ht="18">
      <c r="A17" s="18"/>
      <c r="B17" s="3"/>
      <c r="C17" s="4"/>
      <c r="D17" s="4"/>
      <c r="E17" s="19"/>
      <c r="F17" s="20"/>
      <c r="G17" s="20"/>
    </row>
    <row r="18" spans="1:5" ht="18">
      <c r="A18" s="23" t="s">
        <v>20</v>
      </c>
      <c r="B18" s="109" t="s">
        <v>20</v>
      </c>
      <c r="C18" s="10" t="s">
        <v>25</v>
      </c>
      <c r="D18" s="10" t="s">
        <v>28</v>
      </c>
      <c r="E18" s="39" t="s">
        <v>22</v>
      </c>
    </row>
    <row r="19" spans="1:5" ht="18">
      <c r="A19" s="23" t="s">
        <v>3</v>
      </c>
      <c r="B19" s="16">
        <v>20</v>
      </c>
      <c r="C19" s="11" t="s">
        <v>26</v>
      </c>
      <c r="D19" s="17" t="s">
        <v>30</v>
      </c>
      <c r="E19" s="38" t="s">
        <v>33</v>
      </c>
    </row>
    <row r="20" spans="1:9" ht="18">
      <c r="A20" s="23" t="s">
        <v>20</v>
      </c>
      <c r="B20" s="121" t="s">
        <v>20</v>
      </c>
      <c r="C20" s="12" t="s">
        <v>27</v>
      </c>
      <c r="D20" s="20"/>
      <c r="E20" s="38" t="s">
        <v>37</v>
      </c>
      <c r="H20" s="1"/>
      <c r="I20" s="1"/>
    </row>
    <row r="21" spans="1:9" ht="18">
      <c r="A21" s="23" t="s">
        <v>20</v>
      </c>
      <c r="B21" s="104" t="s">
        <v>20</v>
      </c>
      <c r="C21" s="2" t="s">
        <v>20</v>
      </c>
      <c r="D21" s="13" t="s">
        <v>31</v>
      </c>
      <c r="E21" s="36" t="s">
        <v>38</v>
      </c>
      <c r="H21" s="1"/>
      <c r="I21" s="1"/>
    </row>
    <row r="22" spans="1:9" ht="18">
      <c r="A22" s="23" t="s">
        <v>20</v>
      </c>
      <c r="B22" s="104" t="s">
        <v>20</v>
      </c>
      <c r="C22" s="14" t="s">
        <v>29</v>
      </c>
      <c r="D22" s="9" t="s">
        <v>32</v>
      </c>
      <c r="E22" s="19" t="s">
        <v>20</v>
      </c>
      <c r="H22" s="1"/>
      <c r="I22" s="1"/>
    </row>
    <row r="23" spans="1:9" ht="18">
      <c r="A23" s="18"/>
      <c r="B23" s="4"/>
      <c r="C23" s="4"/>
      <c r="D23" s="15"/>
      <c r="E23" s="39" t="s">
        <v>34</v>
      </c>
      <c r="H23" s="1"/>
      <c r="I23" s="1"/>
    </row>
    <row r="24" spans="1:9" ht="18">
      <c r="A24" s="18"/>
      <c r="B24" s="4"/>
      <c r="C24" s="4"/>
      <c r="D24" s="8"/>
      <c r="E24" s="36" t="s">
        <v>19</v>
      </c>
      <c r="H24" s="1"/>
      <c r="I24" s="1"/>
    </row>
    <row r="25" spans="1:5" ht="18">
      <c r="A25" s="18"/>
      <c r="B25" s="4"/>
      <c r="C25" s="4"/>
      <c r="D25" s="4"/>
      <c r="E25" s="19" t="s">
        <v>20</v>
      </c>
    </row>
    <row r="26" spans="1:5" ht="18">
      <c r="A26" s="18"/>
      <c r="B26" s="4"/>
      <c r="C26" s="4"/>
      <c r="D26" s="8"/>
      <c r="E26" s="38" t="s">
        <v>35</v>
      </c>
    </row>
    <row r="27" spans="1:5" ht="18.75" thickBot="1">
      <c r="A27" s="24"/>
      <c r="B27" s="5"/>
      <c r="C27" s="5"/>
      <c r="D27" s="5"/>
      <c r="E27" s="61" t="s">
        <v>36</v>
      </c>
    </row>
    <row r="28" spans="1:5" s="1" customFormat="1" ht="18.75" thickBot="1">
      <c r="A28" s="60" t="s">
        <v>71</v>
      </c>
      <c r="B28" s="47"/>
      <c r="C28" s="47" t="s">
        <v>67</v>
      </c>
      <c r="D28" s="47" t="s">
        <v>72</v>
      </c>
      <c r="E28" s="48" t="s">
        <v>69</v>
      </c>
    </row>
    <row r="29" spans="2:5" s="1" customFormat="1" ht="18">
      <c r="B29" s="80" t="s">
        <v>7</v>
      </c>
      <c r="C29" s="75">
        <f>B19^4/12</f>
        <v>13333.333333333334</v>
      </c>
      <c r="D29" s="59"/>
      <c r="E29" s="36"/>
    </row>
    <row r="30" spans="2:5" s="1" customFormat="1" ht="18">
      <c r="B30" s="81" t="s">
        <v>8</v>
      </c>
      <c r="C30" s="29">
        <f>B19^4/12</f>
        <v>13333.333333333334</v>
      </c>
      <c r="D30" s="53"/>
      <c r="E30" s="19"/>
    </row>
    <row r="31" spans="2:5" s="1" customFormat="1" ht="18">
      <c r="B31" s="81" t="s">
        <v>9</v>
      </c>
      <c r="C31" s="29">
        <f>B19^4/12</f>
        <v>13333.333333333334</v>
      </c>
      <c r="D31" s="53"/>
      <c r="E31" s="19"/>
    </row>
    <row r="32" spans="2:5" s="1" customFormat="1" ht="18">
      <c r="B32" s="81" t="s">
        <v>10</v>
      </c>
      <c r="C32" s="29">
        <f>B19^4/12</f>
        <v>13333.333333333334</v>
      </c>
      <c r="D32" s="53"/>
      <c r="E32" s="19"/>
    </row>
    <row r="33" spans="2:5" s="1" customFormat="1" ht="18.75" thickBot="1">
      <c r="B33" s="81" t="s">
        <v>39</v>
      </c>
      <c r="C33" s="76">
        <f>(B19^3)/6</f>
        <v>1333.3333333333333</v>
      </c>
      <c r="D33" s="54"/>
      <c r="E33" s="19"/>
    </row>
    <row r="34" spans="2:5" s="1" customFormat="1" ht="18">
      <c r="B34" s="81" t="s">
        <v>11</v>
      </c>
      <c r="C34" s="17"/>
      <c r="D34" s="42">
        <f>(B19^3)/6</f>
        <v>1333.3333333333333</v>
      </c>
      <c r="E34" s="56"/>
    </row>
    <row r="35" spans="2:5" s="1" customFormat="1" ht="18">
      <c r="B35" s="81" t="s">
        <v>12</v>
      </c>
      <c r="C35" s="77"/>
      <c r="D35" s="43">
        <f>(B19^3)/6</f>
        <v>1333.3333333333333</v>
      </c>
      <c r="E35" s="56"/>
    </row>
    <row r="36" spans="2:5" s="1" customFormat="1" ht="18">
      <c r="B36" s="81" t="s">
        <v>40</v>
      </c>
      <c r="C36" s="77"/>
      <c r="D36" s="43">
        <f>(SQRT(2)*B19^3)/12</f>
        <v>942.8090415820634</v>
      </c>
      <c r="E36" s="56"/>
    </row>
    <row r="37" spans="2:5" s="1" customFormat="1" ht="18.75" thickBot="1">
      <c r="B37" s="81" t="s">
        <v>41</v>
      </c>
      <c r="C37" s="77"/>
      <c r="D37" s="44">
        <f>(SQRT(2)*B19^3)/12</f>
        <v>942.8090415820634</v>
      </c>
      <c r="E37" s="57"/>
    </row>
    <row r="38" spans="2:5" s="1" customFormat="1" ht="18">
      <c r="B38" s="81" t="s">
        <v>13</v>
      </c>
      <c r="C38" s="53"/>
      <c r="D38" s="15"/>
      <c r="E38" s="42">
        <f>(B19/6)*SQRT(3)</f>
        <v>5.773502691896257</v>
      </c>
    </row>
    <row r="39" spans="2:5" s="1" customFormat="1" ht="18">
      <c r="B39" s="81" t="s">
        <v>14</v>
      </c>
      <c r="C39" s="53"/>
      <c r="D39" s="8"/>
      <c r="E39" s="43">
        <f>(B19/6)*SQRT(3)</f>
        <v>5.773502691896257</v>
      </c>
    </row>
    <row r="40" spans="2:5" s="1" customFormat="1" ht="18">
      <c r="B40" s="81" t="s">
        <v>15</v>
      </c>
      <c r="C40" s="53"/>
      <c r="D40" s="8"/>
      <c r="E40" s="43">
        <f>(B19/6)*SQRT(3)</f>
        <v>5.773502691896257</v>
      </c>
    </row>
    <row r="41" spans="2:5" ht="18">
      <c r="B41" s="81" t="s">
        <v>16</v>
      </c>
      <c r="C41" s="78"/>
      <c r="D41" s="50"/>
      <c r="E41" s="43">
        <f>(B19/6)*SQRT(3)</f>
        <v>5.773502691896257</v>
      </c>
    </row>
    <row r="42" spans="2:5" ht="18.75" thickBot="1">
      <c r="B42" s="81" t="s">
        <v>42</v>
      </c>
      <c r="C42" s="79"/>
      <c r="D42" s="50"/>
      <c r="E42" s="44">
        <f>B19/SQRT(3)</f>
        <v>11.547005383792516</v>
      </c>
    </row>
    <row r="43" spans="2:5" ht="18.75" thickBot="1">
      <c r="B43" s="82" t="s">
        <v>63</v>
      </c>
      <c r="C43" s="84">
        <f>B19^2</f>
        <v>400</v>
      </c>
      <c r="D43" s="55"/>
      <c r="E43" s="51"/>
    </row>
  </sheetData>
  <sheetProtection password="CC77" sheet="1" objects="1" scenarios="1"/>
  <printOptions/>
  <pageMargins left="0.29" right="0.75" top="0.31" bottom="1" header="0" footer="0"/>
  <pageSetup horizontalDpi="300" verticalDpi="300" orientation="portrait" paperSize="9" r:id="rId3"/>
  <headerFooter alignWithMargins="0">
    <oddHeader>&amp;CGRUP 4 DISSENY IND.</oddHeader>
  </headerFooter>
  <legacyDrawing r:id="rId2"/>
  <oleObjects>
    <oleObject progId="AutoCAD.Drawing.14" shapeId="49926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zoomScale="75" zoomScaleNormal="75" workbookViewId="0" topLeftCell="A1">
      <selection activeCell="G10" sqref="G10"/>
    </sheetView>
  </sheetViews>
  <sheetFormatPr defaultColWidth="11.421875" defaultRowHeight="12.75"/>
  <cols>
    <col min="1" max="1" width="8.421875" style="0" customWidth="1"/>
    <col min="2" max="2" width="19.00390625" style="0" customWidth="1"/>
    <col min="3" max="3" width="19.140625" style="0" customWidth="1"/>
    <col min="4" max="4" width="24.140625" style="0" customWidth="1"/>
    <col min="5" max="5" width="25.00390625" style="0" customWidth="1"/>
    <col min="6" max="6" width="8.00390625" style="0" customWidth="1"/>
    <col min="7" max="7" width="21.8515625" style="0" customWidth="1"/>
    <col min="8" max="8" width="7.00390625" style="0" customWidth="1"/>
    <col min="9" max="9" width="15.57421875" style="0" customWidth="1"/>
  </cols>
  <sheetData>
    <row r="1" spans="1:3" s="25" customFormat="1" ht="27" customHeight="1" thickBot="1">
      <c r="A1" s="26" t="s">
        <v>66</v>
      </c>
      <c r="B1" s="27"/>
      <c r="C1" s="30"/>
    </row>
    <row r="2" spans="1:9" ht="18">
      <c r="A2" s="1"/>
      <c r="B2" s="1"/>
      <c r="C2" s="1"/>
      <c r="D2" s="1"/>
      <c r="E2" s="1"/>
      <c r="F2" s="1"/>
      <c r="G2" s="1"/>
      <c r="H2" s="1"/>
      <c r="I2" s="1"/>
    </row>
    <row r="3" spans="1:9" ht="18">
      <c r="A3" s="1"/>
      <c r="B3" s="1"/>
      <c r="C3" s="1"/>
      <c r="D3" s="1"/>
      <c r="E3" s="1"/>
      <c r="F3" s="1"/>
      <c r="G3" s="1"/>
      <c r="H3" s="1"/>
      <c r="I3" s="1"/>
    </row>
    <row r="4" spans="1:2" ht="18" customHeight="1">
      <c r="A4" s="21" t="s">
        <v>20</v>
      </c>
      <c r="B4" s="21"/>
    </row>
    <row r="5" spans="1:2" ht="18" customHeight="1">
      <c r="A5" s="20"/>
      <c r="B5" s="20"/>
    </row>
    <row r="6" spans="1:2" ht="18" customHeight="1">
      <c r="A6" s="20"/>
      <c r="B6" s="20"/>
    </row>
    <row r="7" spans="1:2" ht="18" customHeight="1">
      <c r="A7" s="20"/>
      <c r="B7" s="20"/>
    </row>
    <row r="8" spans="1:2" ht="18" customHeight="1">
      <c r="A8" s="20"/>
      <c r="B8" s="20"/>
    </row>
    <row r="9" spans="1:2" ht="18" customHeight="1">
      <c r="A9" s="20"/>
      <c r="B9" s="20"/>
    </row>
    <row r="10" spans="1:2" ht="18" customHeight="1">
      <c r="A10" s="20"/>
      <c r="B10" s="20"/>
    </row>
    <row r="11" spans="1:2" ht="18" customHeight="1">
      <c r="A11" s="20"/>
      <c r="B11" s="20"/>
    </row>
    <row r="12" spans="1:2" ht="18" customHeight="1">
      <c r="A12" s="20"/>
      <c r="B12" s="20"/>
    </row>
    <row r="13" spans="1:2" ht="18">
      <c r="A13" s="20"/>
      <c r="B13" s="20"/>
    </row>
    <row r="14" spans="1:2" ht="18">
      <c r="A14" s="20"/>
      <c r="B14" s="20"/>
    </row>
    <row r="15" spans="1:2" ht="18.75" thickBot="1">
      <c r="A15" s="20"/>
      <c r="B15" s="20"/>
    </row>
    <row r="16" spans="1:7" ht="18">
      <c r="A16" s="22" t="s">
        <v>0</v>
      </c>
      <c r="B16" s="7" t="s">
        <v>1</v>
      </c>
      <c r="C16" s="7" t="s">
        <v>56</v>
      </c>
      <c r="D16" s="7" t="s">
        <v>57</v>
      </c>
      <c r="E16" s="34" t="s">
        <v>58</v>
      </c>
      <c r="F16" s="21"/>
      <c r="G16" s="21"/>
    </row>
    <row r="17" spans="1:7" ht="18">
      <c r="A17" s="18"/>
      <c r="B17" s="3"/>
      <c r="C17" s="4"/>
      <c r="D17" s="4"/>
      <c r="E17" s="19"/>
      <c r="F17" s="20"/>
      <c r="G17" s="20"/>
    </row>
    <row r="18" spans="1:7" ht="18">
      <c r="A18" s="23" t="s">
        <v>2</v>
      </c>
      <c r="B18" s="16">
        <v>0</v>
      </c>
      <c r="C18" s="10" t="s">
        <v>65</v>
      </c>
      <c r="D18" s="11" t="s">
        <v>75</v>
      </c>
      <c r="E18" s="35" t="s">
        <v>61</v>
      </c>
      <c r="F18" s="33"/>
      <c r="G18" s="33"/>
    </row>
    <row r="19" spans="1:7" ht="18">
      <c r="A19" s="23" t="s">
        <v>59</v>
      </c>
      <c r="B19" s="6">
        <v>0</v>
      </c>
      <c r="C19" s="9" t="s">
        <v>64</v>
      </c>
      <c r="D19" s="17" t="s">
        <v>74</v>
      </c>
      <c r="E19" s="36" t="s">
        <v>60</v>
      </c>
      <c r="F19" s="20" t="s">
        <v>20</v>
      </c>
      <c r="G19" s="62" t="s">
        <v>62</v>
      </c>
    </row>
    <row r="20" spans="1:9" ht="18">
      <c r="A20" s="23" t="s">
        <v>3</v>
      </c>
      <c r="B20" s="16">
        <v>0</v>
      </c>
      <c r="C20" s="12" t="s">
        <v>20</v>
      </c>
      <c r="D20" s="20"/>
      <c r="E20" s="19" t="s">
        <v>20</v>
      </c>
      <c r="F20" s="20" t="s">
        <v>20</v>
      </c>
      <c r="G20" s="62" t="s">
        <v>20</v>
      </c>
      <c r="H20" s="1"/>
      <c r="I20" s="1"/>
    </row>
    <row r="21" spans="1:9" ht="18">
      <c r="A21" s="23" t="s">
        <v>4</v>
      </c>
      <c r="B21" s="6">
        <v>0</v>
      </c>
      <c r="C21" s="2" t="s">
        <v>20</v>
      </c>
      <c r="D21" s="2" t="s">
        <v>20</v>
      </c>
      <c r="E21" s="36" t="s">
        <v>20</v>
      </c>
      <c r="F21" s="20" t="s">
        <v>20</v>
      </c>
      <c r="G21" s="62" t="s">
        <v>20</v>
      </c>
      <c r="H21" s="1"/>
      <c r="I21" s="1"/>
    </row>
    <row r="22" spans="1:9" ht="18">
      <c r="A22" s="106" t="s">
        <v>20</v>
      </c>
      <c r="B22" s="104" t="s">
        <v>20</v>
      </c>
      <c r="C22" s="14" t="s">
        <v>20</v>
      </c>
      <c r="D22" s="9" t="s">
        <v>20</v>
      </c>
      <c r="E22" s="19" t="s">
        <v>20</v>
      </c>
      <c r="F22" s="20" t="s">
        <v>20</v>
      </c>
      <c r="G22" s="62" t="s">
        <v>20</v>
      </c>
      <c r="H22" s="1"/>
      <c r="I22" s="1"/>
    </row>
    <row r="23" spans="2:9" ht="18">
      <c r="B23" s="102"/>
      <c r="C23" s="4"/>
      <c r="D23" s="15"/>
      <c r="E23" s="64" t="s">
        <v>20</v>
      </c>
      <c r="F23" s="33"/>
      <c r="G23" s="63"/>
      <c r="H23" s="1"/>
      <c r="I23" s="1"/>
    </row>
    <row r="24" spans="1:9" ht="18">
      <c r="A24" s="18"/>
      <c r="B24" s="4"/>
      <c r="C24" s="4"/>
      <c r="D24" s="8"/>
      <c r="E24" s="36" t="s">
        <v>20</v>
      </c>
      <c r="F24" s="20" t="s">
        <v>20</v>
      </c>
      <c r="G24" s="62" t="s">
        <v>20</v>
      </c>
      <c r="H24" s="1"/>
      <c r="I24" s="1"/>
    </row>
    <row r="25" spans="1:7" ht="18">
      <c r="A25" s="18"/>
      <c r="B25" s="4"/>
      <c r="C25" s="4"/>
      <c r="D25" s="4"/>
      <c r="E25" s="19" t="s">
        <v>20</v>
      </c>
      <c r="F25" s="20" t="s">
        <v>20</v>
      </c>
      <c r="G25" s="62" t="s">
        <v>20</v>
      </c>
    </row>
    <row r="26" spans="1:7" ht="18">
      <c r="A26" s="18"/>
      <c r="B26" s="4"/>
      <c r="C26" s="4"/>
      <c r="D26" s="8"/>
      <c r="E26" s="19" t="s">
        <v>20</v>
      </c>
      <c r="F26" s="20" t="s">
        <v>20</v>
      </c>
      <c r="G26" s="62" t="s">
        <v>20</v>
      </c>
    </row>
    <row r="27" spans="1:7" ht="18.75" thickBot="1">
      <c r="A27" s="58"/>
      <c r="B27" s="31"/>
      <c r="C27" s="31"/>
      <c r="D27" s="31"/>
      <c r="E27" s="38" t="s">
        <v>20</v>
      </c>
      <c r="F27" s="33"/>
      <c r="G27" s="63"/>
    </row>
    <row r="28" spans="1:7" ht="18.75" thickBot="1">
      <c r="A28" s="60" t="s">
        <v>71</v>
      </c>
      <c r="B28" s="65"/>
      <c r="C28" s="65" t="s">
        <v>67</v>
      </c>
      <c r="D28" s="65" t="s">
        <v>72</v>
      </c>
      <c r="E28" s="66" t="s">
        <v>69</v>
      </c>
      <c r="F28" s="20" t="s">
        <v>20</v>
      </c>
      <c r="G28" s="62" t="s">
        <v>20</v>
      </c>
    </row>
    <row r="29" spans="1:7" ht="18.75" thickBot="1">
      <c r="A29" s="1"/>
      <c r="B29" s="80" t="s">
        <v>7</v>
      </c>
      <c r="C29" s="72">
        <f>(1/12)*(B19*B21^3-B18*B20^3)</f>
        <v>0</v>
      </c>
      <c r="D29" s="68"/>
      <c r="E29" s="49"/>
      <c r="F29" s="20" t="s">
        <v>20</v>
      </c>
      <c r="G29" s="62" t="s">
        <v>20</v>
      </c>
    </row>
    <row r="30" spans="1:7" ht="18.75" thickBot="1">
      <c r="A30" s="1"/>
      <c r="B30" s="81" t="s">
        <v>11</v>
      </c>
      <c r="C30" s="17"/>
      <c r="D30" s="67" t="e">
        <f>(1/(6*B21))*(B19*B21^3-B18*B20^3)</f>
        <v>#DIV/0!</v>
      </c>
      <c r="E30" s="57"/>
      <c r="F30" s="20" t="s">
        <v>20</v>
      </c>
      <c r="G30" s="62" t="s">
        <v>20</v>
      </c>
    </row>
    <row r="31" spans="1:7" ht="18.75" thickBot="1">
      <c r="A31" s="1"/>
      <c r="B31" s="81" t="s">
        <v>13</v>
      </c>
      <c r="C31" s="54"/>
      <c r="D31" s="15"/>
      <c r="E31" s="67" t="e">
        <f>SQRT((B19*B21^3-B18*B20^3)/(12*(B19*B21-B18*B20)))</f>
        <v>#DIV/0!</v>
      </c>
      <c r="F31" s="20" t="s">
        <v>20</v>
      </c>
      <c r="G31" s="62" t="s">
        <v>20</v>
      </c>
    </row>
    <row r="32" spans="2:7" s="1" customFormat="1" ht="18.75" thickBot="1">
      <c r="B32" s="82" t="s">
        <v>73</v>
      </c>
      <c r="C32" s="84">
        <f>(B19*B21)-(B18*B20)</f>
        <v>0</v>
      </c>
      <c r="D32" s="71"/>
      <c r="E32" s="61"/>
      <c r="G32" s="62"/>
    </row>
    <row r="33" spans="2:5" s="1" customFormat="1" ht="18">
      <c r="B33" s="69"/>
      <c r="C33" s="69"/>
      <c r="D33" s="69"/>
      <c r="E33" s="69"/>
    </row>
    <row r="34" spans="2:5" s="1" customFormat="1" ht="18">
      <c r="B34" s="20"/>
      <c r="C34" s="20"/>
      <c r="D34" s="20"/>
      <c r="E34" s="20"/>
    </row>
    <row r="35" spans="2:5" s="1" customFormat="1" ht="18">
      <c r="B35" s="70"/>
      <c r="C35" s="70"/>
      <c r="D35" s="70"/>
      <c r="E35" s="69"/>
    </row>
    <row r="36" s="1" customFormat="1" ht="18">
      <c r="C36" s="1" t="s">
        <v>20</v>
      </c>
    </row>
    <row r="37" s="1" customFormat="1" ht="18"/>
    <row r="38" s="1" customFormat="1" ht="18"/>
    <row r="39" s="1" customFormat="1" ht="18"/>
    <row r="40" s="1" customFormat="1" ht="18"/>
  </sheetData>
  <sheetProtection password="CC77" sheet="1" objects="1" scenarios="1"/>
  <printOptions/>
  <pageMargins left="0.33" right="0.75" top="0.46" bottom="1" header="0" footer="0"/>
  <pageSetup horizontalDpi="300" verticalDpi="300" orientation="portrait" paperSize="9" r:id="rId3"/>
  <headerFooter alignWithMargins="0">
    <oddHeader>&amp;CGRUP 4 DISSENY IND.</oddHeader>
  </headerFooter>
  <legacyDrawing r:id="rId2"/>
  <oleObjects>
    <oleObject progId="AutoCAD.Drawing.14" shapeId="71435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zoomScale="75" zoomScaleNormal="75" workbookViewId="0" topLeftCell="A3">
      <selection activeCell="C20" sqref="C20"/>
    </sheetView>
  </sheetViews>
  <sheetFormatPr defaultColWidth="11.421875" defaultRowHeight="12.75"/>
  <cols>
    <col min="1" max="1" width="12.28125" style="0" customWidth="1"/>
    <col min="2" max="2" width="19.00390625" style="0" customWidth="1"/>
    <col min="3" max="3" width="23.7109375" style="0" customWidth="1"/>
    <col min="4" max="4" width="18.8515625" style="0" customWidth="1"/>
    <col min="5" max="5" width="25.00390625" style="0" customWidth="1"/>
    <col min="6" max="6" width="8.00390625" style="0" customWidth="1"/>
    <col min="7" max="7" width="21.8515625" style="0" customWidth="1"/>
    <col min="8" max="8" width="7.00390625" style="0" customWidth="1"/>
    <col min="9" max="9" width="15.57421875" style="0" customWidth="1"/>
  </cols>
  <sheetData>
    <row r="1" spans="1:3" s="25" customFormat="1" ht="27" customHeight="1" thickBot="1">
      <c r="A1" s="26" t="s">
        <v>66</v>
      </c>
      <c r="B1" s="27"/>
      <c r="C1" s="30"/>
    </row>
    <row r="2" spans="1:9" ht="18">
      <c r="A2" s="1"/>
      <c r="B2" s="1"/>
      <c r="C2" s="1"/>
      <c r="D2" s="1"/>
      <c r="E2" s="1"/>
      <c r="F2" s="1"/>
      <c r="G2" s="1"/>
      <c r="H2" s="1"/>
      <c r="I2" s="1"/>
    </row>
    <row r="3" spans="1:9" ht="18">
      <c r="A3" s="1"/>
      <c r="B3" s="1"/>
      <c r="C3" s="1"/>
      <c r="D3" s="1"/>
      <c r="E3" s="1"/>
      <c r="F3" s="1"/>
      <c r="G3" s="1"/>
      <c r="H3" s="1"/>
      <c r="I3" s="1"/>
    </row>
    <row r="4" spans="1:2" ht="18" customHeight="1">
      <c r="A4" s="21" t="s">
        <v>20</v>
      </c>
      <c r="B4" s="21"/>
    </row>
    <row r="5" spans="1:2" ht="18" customHeight="1">
      <c r="A5" s="20"/>
      <c r="B5" s="20"/>
    </row>
    <row r="6" spans="1:2" ht="18" customHeight="1">
      <c r="A6" s="20"/>
      <c r="B6" s="20"/>
    </row>
    <row r="7" spans="1:2" ht="18" customHeight="1">
      <c r="A7" s="20"/>
      <c r="B7" s="20"/>
    </row>
    <row r="8" spans="1:2" ht="18" customHeight="1">
      <c r="A8" s="20"/>
      <c r="B8" s="20"/>
    </row>
    <row r="9" spans="1:2" ht="18" customHeight="1">
      <c r="A9" s="20"/>
      <c r="B9" s="20"/>
    </row>
    <row r="10" spans="1:2" ht="18" customHeight="1">
      <c r="A10" s="20"/>
      <c r="B10" s="20"/>
    </row>
    <row r="11" spans="1:2" ht="18" customHeight="1">
      <c r="A11" s="20"/>
      <c r="B11" s="20"/>
    </row>
    <row r="12" spans="1:2" ht="18" customHeight="1">
      <c r="A12" s="20"/>
      <c r="B12" s="20"/>
    </row>
    <row r="13" spans="1:2" ht="18">
      <c r="A13" s="20"/>
      <c r="B13" s="20"/>
    </row>
    <row r="14" spans="1:2" ht="18.75" thickBot="1">
      <c r="A14" s="20"/>
      <c r="B14" s="20"/>
    </row>
    <row r="15" spans="1:5" ht="18">
      <c r="A15" s="22" t="s">
        <v>0</v>
      </c>
      <c r="B15" s="7" t="s">
        <v>1</v>
      </c>
      <c r="C15" s="7" t="s">
        <v>56</v>
      </c>
      <c r="D15" s="7" t="s">
        <v>57</v>
      </c>
      <c r="E15" s="34" t="s">
        <v>80</v>
      </c>
    </row>
    <row r="16" spans="1:7" ht="18">
      <c r="A16" s="18"/>
      <c r="B16" s="3"/>
      <c r="C16" s="4"/>
      <c r="D16" s="4"/>
      <c r="E16" s="19"/>
      <c r="F16" s="21" t="s">
        <v>20</v>
      </c>
      <c r="G16" s="21"/>
    </row>
    <row r="17" spans="1:7" ht="18">
      <c r="A17" s="23" t="s">
        <v>2</v>
      </c>
      <c r="B17" s="16">
        <v>174</v>
      </c>
      <c r="C17" s="11" t="s">
        <v>78</v>
      </c>
      <c r="D17" s="83" t="s">
        <v>79</v>
      </c>
      <c r="E17" s="39" t="s">
        <v>82</v>
      </c>
      <c r="F17" s="20"/>
      <c r="G17" s="62"/>
    </row>
    <row r="18" spans="1:7" ht="18">
      <c r="A18" s="23" t="s">
        <v>59</v>
      </c>
      <c r="B18" s="6">
        <v>183</v>
      </c>
      <c r="C18" s="9" t="s">
        <v>77</v>
      </c>
      <c r="D18" s="17" t="s">
        <v>20</v>
      </c>
      <c r="E18" s="38" t="s">
        <v>81</v>
      </c>
      <c r="F18" s="33"/>
      <c r="G18" s="63"/>
    </row>
    <row r="19" spans="1:7" ht="18">
      <c r="A19" s="23" t="s">
        <v>4</v>
      </c>
      <c r="B19" s="6">
        <v>90</v>
      </c>
      <c r="C19" s="12" t="s">
        <v>20</v>
      </c>
      <c r="D19" s="20"/>
      <c r="E19" s="36" t="s">
        <v>83</v>
      </c>
      <c r="F19" s="20" t="s">
        <v>20</v>
      </c>
      <c r="G19" s="62"/>
    </row>
    <row r="20" spans="1:9" ht="18">
      <c r="A20" s="23" t="s">
        <v>76</v>
      </c>
      <c r="B20" s="6">
        <v>12</v>
      </c>
      <c r="C20" s="2" t="s">
        <v>20</v>
      </c>
      <c r="D20" s="2" t="s">
        <v>20</v>
      </c>
      <c r="E20" s="19" t="s">
        <v>20</v>
      </c>
      <c r="F20" s="20" t="s">
        <v>20</v>
      </c>
      <c r="G20" s="62"/>
      <c r="H20" s="1"/>
      <c r="I20" s="1"/>
    </row>
    <row r="21" spans="1:9" ht="18">
      <c r="A21" s="110"/>
      <c r="B21" s="102"/>
      <c r="C21" s="14" t="s">
        <v>20</v>
      </c>
      <c r="D21" s="15" t="s">
        <v>20</v>
      </c>
      <c r="E21" s="64" t="s">
        <v>86</v>
      </c>
      <c r="F21" s="20" t="s">
        <v>20</v>
      </c>
      <c r="G21" s="62"/>
      <c r="H21" s="1"/>
      <c r="I21" s="1"/>
    </row>
    <row r="22" spans="1:9" ht="18">
      <c r="A22" s="110"/>
      <c r="B22" s="102"/>
      <c r="C22" s="4"/>
      <c r="D22" s="15"/>
      <c r="E22" s="36" t="s">
        <v>20</v>
      </c>
      <c r="F22" s="20" t="s">
        <v>20</v>
      </c>
      <c r="G22" s="62"/>
      <c r="H22" s="1"/>
      <c r="I22" s="1"/>
    </row>
    <row r="23" spans="1:9" ht="18">
      <c r="A23" s="110"/>
      <c r="B23" s="102"/>
      <c r="C23" s="4"/>
      <c r="D23" s="8"/>
      <c r="E23" s="36" t="s">
        <v>20</v>
      </c>
      <c r="F23" s="33"/>
      <c r="G23" s="63"/>
      <c r="H23" s="1"/>
      <c r="I23" s="1"/>
    </row>
    <row r="24" spans="1:9" ht="18">
      <c r="A24" s="110"/>
      <c r="B24" s="102"/>
      <c r="C24" s="4"/>
      <c r="D24" s="4"/>
      <c r="E24" s="19" t="s">
        <v>20</v>
      </c>
      <c r="F24" s="20" t="s">
        <v>20</v>
      </c>
      <c r="G24" s="62"/>
      <c r="H24" s="1"/>
      <c r="I24" s="1"/>
    </row>
    <row r="25" spans="1:7" ht="18">
      <c r="A25" s="18"/>
      <c r="B25" s="4"/>
      <c r="C25" s="4"/>
      <c r="D25" s="8"/>
      <c r="E25" s="19" t="s">
        <v>20</v>
      </c>
      <c r="F25" s="20" t="s">
        <v>20</v>
      </c>
      <c r="G25" s="62"/>
    </row>
    <row r="26" spans="1:7" ht="18.75" thickBot="1">
      <c r="A26" s="24"/>
      <c r="B26" s="5"/>
      <c r="C26" s="5"/>
      <c r="D26" s="5"/>
      <c r="E26" s="61" t="s">
        <v>20</v>
      </c>
      <c r="F26" s="20" t="s">
        <v>20</v>
      </c>
      <c r="G26" s="62"/>
    </row>
    <row r="27" spans="1:7" ht="18.75" thickBot="1">
      <c r="A27" s="45" t="s">
        <v>71</v>
      </c>
      <c r="B27" s="85"/>
      <c r="C27" s="65" t="s">
        <v>67</v>
      </c>
      <c r="D27" s="65" t="s">
        <v>72</v>
      </c>
      <c r="E27" s="66" t="s">
        <v>84</v>
      </c>
      <c r="F27" s="33"/>
      <c r="G27" s="63"/>
    </row>
    <row r="28" spans="1:7" ht="18.75" thickBot="1">
      <c r="A28" s="1"/>
      <c r="B28" s="80" t="s">
        <v>7</v>
      </c>
      <c r="C28" s="67">
        <f>(1/3)*((B18*E32^3)-(B17*C34^3)+(C35*E33^3))</f>
        <v>1459465.3788819874</v>
      </c>
      <c r="D28" s="68"/>
      <c r="E28" s="49"/>
      <c r="F28" s="33"/>
      <c r="G28" s="63"/>
    </row>
    <row r="29" spans="2:7" s="1" customFormat="1" ht="18">
      <c r="B29" s="81" t="s">
        <v>11</v>
      </c>
      <c r="C29" s="113"/>
      <c r="D29" s="42">
        <f>C28/E33</f>
        <v>19965.496303849093</v>
      </c>
      <c r="E29" s="115"/>
      <c r="F29" s="20" t="s">
        <v>20</v>
      </c>
      <c r="G29" s="62"/>
    </row>
    <row r="30" spans="2:7" s="1" customFormat="1" ht="18">
      <c r="B30" s="81" t="s">
        <v>125</v>
      </c>
      <c r="C30" s="115"/>
      <c r="D30" s="43">
        <f>C28/E32</f>
        <v>86355.72436604188</v>
      </c>
      <c r="E30" s="115"/>
      <c r="F30" s="20" t="s">
        <v>20</v>
      </c>
      <c r="G30" s="62"/>
    </row>
    <row r="31" spans="2:7" s="1" customFormat="1" ht="18.75" thickBot="1">
      <c r="B31" s="118" t="s">
        <v>126</v>
      </c>
      <c r="C31" s="98"/>
      <c r="D31" s="44">
        <f>C28/E33</f>
        <v>19965.496303849093</v>
      </c>
      <c r="E31" s="117"/>
      <c r="F31" s="20" t="s">
        <v>20</v>
      </c>
      <c r="G31" s="62"/>
    </row>
    <row r="32" spans="2:7" s="1" customFormat="1" ht="18">
      <c r="B32" s="81" t="s">
        <v>5</v>
      </c>
      <c r="C32" s="18"/>
      <c r="D32" s="15"/>
      <c r="E32" s="42">
        <f>(1/2)*((C35*B19^2)+(B17*B20^2))/((C35*B19)+(B17*B20))</f>
        <v>16.900621118012424</v>
      </c>
      <c r="F32" s="20"/>
      <c r="G32" s="62"/>
    </row>
    <row r="33" spans="2:5" s="1" customFormat="1" ht="18.75" thickBot="1">
      <c r="B33" s="81" t="s">
        <v>6</v>
      </c>
      <c r="C33" s="58"/>
      <c r="D33" s="8"/>
      <c r="E33" s="44">
        <f>B19-E32</f>
        <v>73.09937888198758</v>
      </c>
    </row>
    <row r="34" spans="2:5" s="1" customFormat="1" ht="18">
      <c r="B34" s="106" t="s">
        <v>3</v>
      </c>
      <c r="C34" s="122">
        <f>E32-B20</f>
        <v>4.900621118012424</v>
      </c>
      <c r="D34" s="97"/>
      <c r="E34" s="49"/>
    </row>
    <row r="35" spans="2:5" s="1" customFormat="1" ht="18.75" thickBot="1">
      <c r="B35" s="106" t="s">
        <v>85</v>
      </c>
      <c r="C35" s="123">
        <f>B18-B17</f>
        <v>9</v>
      </c>
      <c r="D35" s="20"/>
      <c r="E35" s="19"/>
    </row>
    <row r="36" spans="2:5" s="1" customFormat="1" ht="18.75" thickBot="1">
      <c r="B36" s="82" t="s">
        <v>63</v>
      </c>
      <c r="C36" s="87">
        <f>(B18*B19)-(B17*(B19-B20))</f>
        <v>2898</v>
      </c>
      <c r="D36" s="71"/>
      <c r="E36" s="61"/>
    </row>
    <row r="37" s="1" customFormat="1" ht="18"/>
    <row r="38" s="1" customFormat="1" ht="18"/>
    <row r="39" s="1" customFormat="1" ht="18"/>
    <row r="40" s="1" customFormat="1" ht="18"/>
  </sheetData>
  <sheetProtection password="CC77" sheet="1" objects="1" scenarios="1"/>
  <printOptions/>
  <pageMargins left="0.33" right="0.75" top="0.35" bottom="1" header="0" footer="0"/>
  <pageSetup horizontalDpi="300" verticalDpi="300" orientation="portrait" paperSize="9" r:id="rId3"/>
  <headerFooter alignWithMargins="0">
    <oddHeader>&amp;CGRUP 4 DISSENY IND.</oddHeader>
  </headerFooter>
  <legacyDrawing r:id="rId2"/>
  <oleObjects>
    <oleObject progId="AutoCAD.Drawing.14" shapeId="464794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I33"/>
  <sheetViews>
    <sheetView zoomScale="75" zoomScaleNormal="75" workbookViewId="0" topLeftCell="A1">
      <selection activeCell="C18" sqref="C18"/>
    </sheetView>
  </sheetViews>
  <sheetFormatPr defaultColWidth="11.421875" defaultRowHeight="12.75"/>
  <cols>
    <col min="1" max="1" width="12.28125" style="0" customWidth="1"/>
    <col min="2" max="2" width="19.00390625" style="0" customWidth="1"/>
    <col min="3" max="3" width="23.7109375" style="0" customWidth="1"/>
    <col min="4" max="4" width="18.8515625" style="0" customWidth="1"/>
    <col min="5" max="5" width="25.00390625" style="0" customWidth="1"/>
    <col min="6" max="6" width="8.00390625" style="0" customWidth="1"/>
    <col min="7" max="7" width="21.8515625" style="0" customWidth="1"/>
    <col min="8" max="8" width="7.00390625" style="0" customWidth="1"/>
    <col min="9" max="9" width="15.57421875" style="0" customWidth="1"/>
  </cols>
  <sheetData>
    <row r="1" spans="1:3" s="25" customFormat="1" ht="27" customHeight="1" thickBot="1">
      <c r="A1" s="26" t="s">
        <v>66</v>
      </c>
      <c r="B1" s="27"/>
      <c r="C1" s="30"/>
    </row>
    <row r="2" spans="1:9" ht="18">
      <c r="A2" s="1"/>
      <c r="B2" s="1"/>
      <c r="C2" s="1"/>
      <c r="D2" s="1"/>
      <c r="E2" s="1"/>
      <c r="F2" s="1"/>
      <c r="G2" s="1"/>
      <c r="H2" s="1"/>
      <c r="I2" s="1"/>
    </row>
    <row r="3" spans="1:9" ht="18">
      <c r="A3" s="1"/>
      <c r="B3" s="1"/>
      <c r="C3" s="1"/>
      <c r="D3" s="1"/>
      <c r="E3" s="1"/>
      <c r="F3" s="1"/>
      <c r="G3" s="1"/>
      <c r="H3" s="1"/>
      <c r="I3" s="1"/>
    </row>
    <row r="4" spans="1:2" ht="18" customHeight="1">
      <c r="A4" s="21" t="s">
        <v>20</v>
      </c>
      <c r="B4" s="21"/>
    </row>
    <row r="5" spans="1:2" ht="18" customHeight="1">
      <c r="A5" s="20"/>
      <c r="B5" s="20"/>
    </row>
    <row r="6" spans="1:2" ht="18" customHeight="1">
      <c r="A6" s="20"/>
      <c r="B6" s="20"/>
    </row>
    <row r="7" spans="1:2" ht="18" customHeight="1">
      <c r="A7" s="20"/>
      <c r="B7" s="20"/>
    </row>
    <row r="8" spans="1:2" ht="18" customHeight="1">
      <c r="A8" s="20"/>
      <c r="B8" s="20"/>
    </row>
    <row r="9" spans="1:2" ht="18" customHeight="1">
      <c r="A9" s="20"/>
      <c r="B9" s="20"/>
    </row>
    <row r="10" spans="1:2" ht="18" customHeight="1">
      <c r="A10" s="20"/>
      <c r="B10" s="20"/>
    </row>
    <row r="11" spans="1:2" ht="18" customHeight="1">
      <c r="A11" s="20"/>
      <c r="B11" s="20"/>
    </row>
    <row r="12" spans="1:2" ht="18" customHeight="1">
      <c r="A12" s="20"/>
      <c r="B12" s="20"/>
    </row>
    <row r="13" spans="1:2" ht="18">
      <c r="A13" s="20"/>
      <c r="B13" s="20"/>
    </row>
    <row r="14" spans="1:2" ht="18">
      <c r="A14" s="20"/>
      <c r="B14" s="20"/>
    </row>
    <row r="15" spans="1:2" ht="18.75" thickBot="1">
      <c r="A15" s="20"/>
      <c r="B15" s="20"/>
    </row>
    <row r="16" spans="1:7" ht="18">
      <c r="A16" s="22" t="s">
        <v>0</v>
      </c>
      <c r="B16" s="7" t="s">
        <v>1</v>
      </c>
      <c r="C16" s="7" t="s">
        <v>56</v>
      </c>
      <c r="D16" s="7" t="s">
        <v>57</v>
      </c>
      <c r="E16" s="34" t="s">
        <v>58</v>
      </c>
      <c r="F16" s="21" t="s">
        <v>20</v>
      </c>
      <c r="G16" s="21"/>
    </row>
    <row r="17" spans="1:7" ht="18">
      <c r="A17" s="18"/>
      <c r="B17" s="3"/>
      <c r="C17" s="4"/>
      <c r="D17" s="4"/>
      <c r="E17" s="19"/>
      <c r="F17" s="20"/>
      <c r="G17" s="62"/>
    </row>
    <row r="18" spans="1:7" ht="18">
      <c r="A18" s="23" t="s">
        <v>2</v>
      </c>
      <c r="B18" s="16">
        <v>1</v>
      </c>
      <c r="C18" s="10" t="s">
        <v>87</v>
      </c>
      <c r="D18" s="11" t="s">
        <v>89</v>
      </c>
      <c r="E18" s="35" t="s">
        <v>91</v>
      </c>
      <c r="F18" s="33"/>
      <c r="G18" s="63"/>
    </row>
    <row r="19" spans="1:7" ht="18">
      <c r="A19" s="23" t="s">
        <v>59</v>
      </c>
      <c r="B19" s="6">
        <v>6</v>
      </c>
      <c r="C19" s="15" t="s">
        <v>88</v>
      </c>
      <c r="D19" s="90" t="s">
        <v>93</v>
      </c>
      <c r="E19" s="36" t="s">
        <v>92</v>
      </c>
      <c r="F19" s="20" t="s">
        <v>20</v>
      </c>
      <c r="G19" s="62"/>
    </row>
    <row r="20" spans="1:9" ht="18">
      <c r="A20" s="23" t="s">
        <v>3</v>
      </c>
      <c r="B20" s="16">
        <v>2</v>
      </c>
      <c r="C20" s="88" t="s">
        <v>20</v>
      </c>
      <c r="D20" s="9" t="s">
        <v>90</v>
      </c>
      <c r="E20" s="89"/>
      <c r="F20" s="20" t="s">
        <v>20</v>
      </c>
      <c r="G20" s="62"/>
      <c r="H20" s="1"/>
      <c r="I20" s="1"/>
    </row>
    <row r="21" spans="1:9" ht="18">
      <c r="A21" s="23" t="s">
        <v>4</v>
      </c>
      <c r="B21" s="6">
        <v>4</v>
      </c>
      <c r="C21" s="2" t="s">
        <v>20</v>
      </c>
      <c r="D21" s="12" t="s">
        <v>20</v>
      </c>
      <c r="E21" s="19" t="s">
        <v>20</v>
      </c>
      <c r="F21" s="20" t="s">
        <v>20</v>
      </c>
      <c r="G21" s="62"/>
      <c r="H21" s="1"/>
      <c r="I21" s="1"/>
    </row>
    <row r="22" spans="1:9" ht="18">
      <c r="A22" s="106" t="s">
        <v>20</v>
      </c>
      <c r="B22" s="104" t="s">
        <v>20</v>
      </c>
      <c r="C22" s="14" t="s">
        <v>20</v>
      </c>
      <c r="D22" s="15" t="s">
        <v>20</v>
      </c>
      <c r="E22" s="64" t="s">
        <v>20</v>
      </c>
      <c r="F22" s="20" t="s">
        <v>20</v>
      </c>
      <c r="G22" s="62"/>
      <c r="H22" s="1"/>
      <c r="I22" s="1"/>
    </row>
    <row r="23" spans="2:9" ht="18">
      <c r="B23" s="102"/>
      <c r="C23" s="4"/>
      <c r="D23" s="15"/>
      <c r="E23" s="36" t="s">
        <v>20</v>
      </c>
      <c r="F23" s="33"/>
      <c r="G23" s="63"/>
      <c r="H23" s="1"/>
      <c r="I23" s="1"/>
    </row>
    <row r="24" spans="1:9" ht="18">
      <c r="A24" s="23" t="s">
        <v>20</v>
      </c>
      <c r="B24" s="104" t="s">
        <v>20</v>
      </c>
      <c r="C24" s="4"/>
      <c r="D24" s="8"/>
      <c r="E24" s="36" t="s">
        <v>20</v>
      </c>
      <c r="F24" s="20" t="s">
        <v>20</v>
      </c>
      <c r="G24" s="62"/>
      <c r="H24" s="1"/>
      <c r="I24" s="1"/>
    </row>
    <row r="25" spans="1:7" ht="18">
      <c r="A25" s="23" t="s">
        <v>20</v>
      </c>
      <c r="B25" s="104" t="s">
        <v>20</v>
      </c>
      <c r="C25" s="4"/>
      <c r="D25" s="4"/>
      <c r="E25" s="19" t="s">
        <v>20</v>
      </c>
      <c r="F25" s="20" t="s">
        <v>20</v>
      </c>
      <c r="G25" s="62"/>
    </row>
    <row r="26" spans="1:7" ht="18">
      <c r="A26" s="18"/>
      <c r="B26" s="4"/>
      <c r="C26" s="4"/>
      <c r="D26" s="8"/>
      <c r="E26" s="19" t="s">
        <v>20</v>
      </c>
      <c r="F26" s="20" t="s">
        <v>20</v>
      </c>
      <c r="G26" s="62"/>
    </row>
    <row r="27" spans="1:7" ht="18.75" thickBot="1">
      <c r="A27" s="58"/>
      <c r="B27" s="31"/>
      <c r="C27" s="31"/>
      <c r="D27" s="31"/>
      <c r="E27" s="38" t="s">
        <v>20</v>
      </c>
      <c r="F27" s="33"/>
      <c r="G27" s="63"/>
    </row>
    <row r="28" spans="1:7" ht="18.75" thickBot="1">
      <c r="A28" s="45" t="s">
        <v>71</v>
      </c>
      <c r="B28" s="85"/>
      <c r="C28" s="65" t="s">
        <v>67</v>
      </c>
      <c r="D28" s="65" t="s">
        <v>72</v>
      </c>
      <c r="E28" s="66" t="s">
        <v>69</v>
      </c>
      <c r="F28" s="33"/>
      <c r="G28" s="63"/>
    </row>
    <row r="29" spans="1:7" ht="18.75" thickBot="1">
      <c r="A29" s="1"/>
      <c r="B29" s="73" t="s">
        <v>7</v>
      </c>
      <c r="C29" s="67">
        <f>(1/12)*((B19*B21^3)+(B18*B20^3))</f>
        <v>32.666666666666664</v>
      </c>
      <c r="D29" s="68"/>
      <c r="E29" s="49"/>
      <c r="F29" s="20" t="s">
        <v>20</v>
      </c>
      <c r="G29" s="62"/>
    </row>
    <row r="30" spans="1:7" ht="18.75" thickBot="1">
      <c r="A30" s="1"/>
      <c r="B30" s="74" t="s">
        <v>11</v>
      </c>
      <c r="C30" s="17"/>
      <c r="D30" s="67">
        <f>(1/6*B21)*((B19*B21^3)+(B18*B20^3))</f>
        <v>261.3333333333333</v>
      </c>
      <c r="E30" s="57"/>
      <c r="F30" s="20" t="s">
        <v>20</v>
      </c>
      <c r="G30" s="62"/>
    </row>
    <row r="31" spans="1:7" ht="18.75" thickBot="1">
      <c r="A31" s="1"/>
      <c r="B31" s="74" t="s">
        <v>13</v>
      </c>
      <c r="C31" s="53"/>
      <c r="D31" s="15"/>
      <c r="E31" s="67">
        <f>SQRT(((B19*B21^3)+(B18*B20^3))/(12*((B19*B21)+(B18*B20))))</f>
        <v>1.12089707663561</v>
      </c>
      <c r="F31" s="20" t="s">
        <v>20</v>
      </c>
      <c r="G31" s="62"/>
    </row>
    <row r="32" spans="2:7" s="1" customFormat="1" ht="18.75" thickBot="1">
      <c r="B32" s="74" t="s">
        <v>20</v>
      </c>
      <c r="C32" s="54"/>
      <c r="D32" s="8"/>
      <c r="E32" s="91" t="s">
        <v>20</v>
      </c>
      <c r="F32" s="20"/>
      <c r="G32" s="62"/>
    </row>
    <row r="33" spans="2:5" s="1" customFormat="1" ht="18.75" thickBot="1">
      <c r="B33" s="86" t="s">
        <v>63</v>
      </c>
      <c r="C33" s="87">
        <f>((B19+B18)*B21)-(2*B18*((B21-B20)/2))</f>
        <v>26</v>
      </c>
      <c r="D33" s="71"/>
      <c r="E33" s="61"/>
    </row>
    <row r="34" s="1" customFormat="1" ht="18"/>
    <row r="35" s="1" customFormat="1" ht="18"/>
    <row r="36" s="1" customFormat="1" ht="18"/>
    <row r="37" s="1" customFormat="1" ht="18"/>
    <row r="38" s="1" customFormat="1" ht="18"/>
    <row r="39" s="1" customFormat="1" ht="18"/>
    <row r="40" s="1" customFormat="1" ht="18"/>
  </sheetData>
  <sheetProtection password="CC77" sheet="1" objects="1" scenarios="1"/>
  <printOptions/>
  <pageMargins left="0.38" right="0.75" top="0.35433070866141736" bottom="1" header="0" footer="0"/>
  <pageSetup horizontalDpi="300" verticalDpi="300" orientation="portrait" paperSize="9" r:id="rId3"/>
  <headerFooter alignWithMargins="0">
    <oddHeader>&amp;CGRUP 4 DISSENY IND.</oddHeader>
  </headerFooter>
  <legacyDrawing r:id="rId2"/>
  <oleObjects>
    <oleObject progId="AutoCAD.Drawing.14" shapeId="181609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I42"/>
  <sheetViews>
    <sheetView zoomScale="75" zoomScaleNormal="75" workbookViewId="0" topLeftCell="A1">
      <selection activeCell="E1" sqref="E1"/>
    </sheetView>
  </sheetViews>
  <sheetFormatPr defaultColWidth="11.421875" defaultRowHeight="12.75"/>
  <cols>
    <col min="1" max="1" width="10.00390625" style="0" customWidth="1"/>
    <col min="2" max="2" width="19.00390625" style="0" customWidth="1"/>
    <col min="3" max="3" width="18.00390625" style="0" customWidth="1"/>
    <col min="4" max="4" width="26.8515625" style="0" customWidth="1"/>
    <col min="5" max="5" width="24.7109375" style="0" customWidth="1"/>
    <col min="6" max="6" width="8.57421875" style="0" customWidth="1"/>
    <col min="7" max="7" width="21.8515625" style="0" customWidth="1"/>
    <col min="8" max="8" width="7.00390625" style="0" customWidth="1"/>
    <col min="9" max="9" width="15.57421875" style="0" customWidth="1"/>
  </cols>
  <sheetData>
    <row r="1" spans="1:3" s="25" customFormat="1" ht="27" customHeight="1" thickBot="1">
      <c r="A1" s="26" t="s">
        <v>66</v>
      </c>
      <c r="B1" s="27"/>
      <c r="C1" s="30"/>
    </row>
    <row r="2" spans="1:9" ht="18">
      <c r="A2" s="1"/>
      <c r="B2" s="1"/>
      <c r="C2" s="1"/>
      <c r="D2" s="1"/>
      <c r="E2" s="1"/>
      <c r="F2" s="1"/>
      <c r="G2" s="1"/>
      <c r="H2" s="1"/>
      <c r="I2" s="1"/>
    </row>
    <row r="3" spans="1:9" ht="18">
      <c r="A3" s="1"/>
      <c r="B3" s="1"/>
      <c r="C3" s="1"/>
      <c r="D3" s="1"/>
      <c r="E3" s="1"/>
      <c r="F3" s="1"/>
      <c r="G3" s="1"/>
      <c r="H3" s="1"/>
      <c r="I3" s="1"/>
    </row>
    <row r="4" spans="1:2" ht="18" customHeight="1">
      <c r="A4" s="21" t="s">
        <v>20</v>
      </c>
      <c r="B4" s="21"/>
    </row>
    <row r="5" spans="1:2" ht="18" customHeight="1">
      <c r="A5" s="20"/>
      <c r="B5" s="20"/>
    </row>
    <row r="6" spans="1:2" ht="18" customHeight="1">
      <c r="A6" s="20"/>
      <c r="B6" s="20"/>
    </row>
    <row r="7" spans="1:2" ht="18" customHeight="1">
      <c r="A7" s="20"/>
      <c r="B7" s="20"/>
    </row>
    <row r="8" spans="1:2" ht="18" customHeight="1">
      <c r="A8" s="20"/>
      <c r="B8" s="20"/>
    </row>
    <row r="9" spans="1:2" ht="18" customHeight="1">
      <c r="A9" s="20"/>
      <c r="B9" s="20"/>
    </row>
    <row r="10" spans="1:2" ht="18" customHeight="1">
      <c r="A10" s="20"/>
      <c r="B10" s="20"/>
    </row>
    <row r="11" spans="1:2" ht="18" customHeight="1">
      <c r="A11" s="20"/>
      <c r="B11" s="20"/>
    </row>
    <row r="12" spans="1:2" ht="18" customHeight="1">
      <c r="A12" s="20"/>
      <c r="B12" s="20"/>
    </row>
    <row r="13" spans="1:2" ht="18">
      <c r="A13" s="20"/>
      <c r="B13" s="20"/>
    </row>
    <row r="14" spans="1:2" ht="18">
      <c r="A14" s="20"/>
      <c r="B14" s="20"/>
    </row>
    <row r="15" spans="1:2" ht="18.75" thickBot="1">
      <c r="A15" s="20"/>
      <c r="B15" s="20"/>
    </row>
    <row r="16" spans="1:7" ht="18">
      <c r="A16" s="22" t="s">
        <v>0</v>
      </c>
      <c r="B16" s="7" t="s">
        <v>1</v>
      </c>
      <c r="C16" s="7" t="s">
        <v>56</v>
      </c>
      <c r="D16" s="7" t="s">
        <v>57</v>
      </c>
      <c r="E16" s="34" t="s">
        <v>58</v>
      </c>
      <c r="F16" s="21"/>
      <c r="G16" s="21"/>
    </row>
    <row r="17" spans="1:7" ht="18">
      <c r="A17" s="18"/>
      <c r="B17" s="3"/>
      <c r="C17" s="4"/>
      <c r="D17" s="4"/>
      <c r="E17" s="19"/>
      <c r="F17" s="20"/>
      <c r="G17" s="20"/>
    </row>
    <row r="18" spans="1:5" ht="18">
      <c r="A18" s="23" t="s">
        <v>20</v>
      </c>
      <c r="B18" s="109" t="s">
        <v>20</v>
      </c>
      <c r="C18" s="10" t="s">
        <v>94</v>
      </c>
      <c r="D18" s="10" t="s">
        <v>96</v>
      </c>
      <c r="E18" s="39" t="s">
        <v>101</v>
      </c>
    </row>
    <row r="19" spans="1:5" ht="18">
      <c r="A19" s="23" t="s">
        <v>3</v>
      </c>
      <c r="B19" s="16">
        <v>0</v>
      </c>
      <c r="C19" s="90" t="s">
        <v>95</v>
      </c>
      <c r="D19" s="17" t="s">
        <v>97</v>
      </c>
      <c r="E19" s="38" t="s">
        <v>100</v>
      </c>
    </row>
    <row r="20" spans="1:9" ht="18">
      <c r="A20" s="23" t="s">
        <v>4</v>
      </c>
      <c r="B20" s="6">
        <v>0</v>
      </c>
      <c r="C20" s="12" t="s">
        <v>27</v>
      </c>
      <c r="D20" s="20"/>
      <c r="E20" s="38" t="s">
        <v>37</v>
      </c>
      <c r="H20" s="1"/>
      <c r="I20" s="1"/>
    </row>
    <row r="21" spans="1:9" ht="18">
      <c r="A21" s="23" t="s">
        <v>20</v>
      </c>
      <c r="B21" s="104" t="s">
        <v>20</v>
      </c>
      <c r="C21" s="2" t="s">
        <v>20</v>
      </c>
      <c r="D21" s="13" t="s">
        <v>98</v>
      </c>
      <c r="E21" s="36" t="s">
        <v>38</v>
      </c>
      <c r="H21" s="1"/>
      <c r="I21" s="1"/>
    </row>
    <row r="22" spans="1:9" ht="18">
      <c r="A22" s="23" t="s">
        <v>20</v>
      </c>
      <c r="B22" s="104" t="s">
        <v>20</v>
      </c>
      <c r="C22" s="14" t="s">
        <v>20</v>
      </c>
      <c r="D22" s="9" t="s">
        <v>99</v>
      </c>
      <c r="E22" s="19" t="s">
        <v>20</v>
      </c>
      <c r="H22" s="1"/>
      <c r="I22" s="1"/>
    </row>
    <row r="23" spans="1:9" ht="18">
      <c r="A23" s="18"/>
      <c r="B23" s="4"/>
      <c r="C23" s="4"/>
      <c r="D23" s="15"/>
      <c r="E23" s="64" t="s">
        <v>20</v>
      </c>
      <c r="H23" s="1"/>
      <c r="I23" s="1"/>
    </row>
    <row r="24" spans="1:9" ht="18">
      <c r="A24" s="18"/>
      <c r="B24" s="4"/>
      <c r="C24" s="4"/>
      <c r="D24" s="8"/>
      <c r="E24" s="36" t="s">
        <v>20</v>
      </c>
      <c r="H24" s="1"/>
      <c r="I24" s="1"/>
    </row>
    <row r="25" spans="1:5" ht="18">
      <c r="A25" s="18"/>
      <c r="B25" s="4"/>
      <c r="C25" s="4"/>
      <c r="D25" s="4"/>
      <c r="E25" s="19" t="s">
        <v>20</v>
      </c>
    </row>
    <row r="26" spans="1:5" ht="18">
      <c r="A26" s="18"/>
      <c r="B26" s="4"/>
      <c r="C26" s="4"/>
      <c r="D26" s="8"/>
      <c r="E26" s="19" t="s">
        <v>20</v>
      </c>
    </row>
    <row r="27" spans="1:5" ht="18.75" thickBot="1">
      <c r="A27" s="24"/>
      <c r="B27" s="5"/>
      <c r="C27" s="5"/>
      <c r="D27" s="5"/>
      <c r="E27" s="61" t="s">
        <v>20</v>
      </c>
    </row>
    <row r="28" spans="1:5" s="1" customFormat="1" ht="18.75" thickBot="1">
      <c r="A28" s="60" t="s">
        <v>71</v>
      </c>
      <c r="B28" s="47"/>
      <c r="C28" s="47" t="s">
        <v>67</v>
      </c>
      <c r="D28" s="47" t="s">
        <v>72</v>
      </c>
      <c r="E28" s="48" t="s">
        <v>69</v>
      </c>
    </row>
    <row r="29" spans="2:5" s="1" customFormat="1" ht="18">
      <c r="B29" s="80" t="s">
        <v>7</v>
      </c>
      <c r="C29" s="42">
        <f>(B20^4-B19^4)/12</f>
        <v>0</v>
      </c>
      <c r="D29" s="59"/>
      <c r="E29" s="36"/>
    </row>
    <row r="30" spans="2:5" s="1" customFormat="1" ht="18">
      <c r="B30" s="81" t="s">
        <v>8</v>
      </c>
      <c r="C30" s="92">
        <f>(B20^4-B19^4)/12</f>
        <v>0</v>
      </c>
      <c r="D30" s="53"/>
      <c r="E30" s="19"/>
    </row>
    <row r="31" spans="2:5" s="1" customFormat="1" ht="18">
      <c r="B31" s="81" t="s">
        <v>9</v>
      </c>
      <c r="C31" s="92">
        <f>(B20^4-B19^4)/12</f>
        <v>0</v>
      </c>
      <c r="D31" s="53"/>
      <c r="E31" s="19"/>
    </row>
    <row r="32" spans="2:5" s="1" customFormat="1" ht="18">
      <c r="B32" s="81" t="s">
        <v>10</v>
      </c>
      <c r="C32" s="92">
        <f>(B20^4-B19^4)/12</f>
        <v>0</v>
      </c>
      <c r="D32" s="53"/>
      <c r="E32" s="19"/>
    </row>
    <row r="33" spans="2:5" s="1" customFormat="1" ht="18.75" thickBot="1">
      <c r="B33" s="81" t="s">
        <v>39</v>
      </c>
      <c r="C33" s="93">
        <f>(B20^4-B19^4)/12</f>
        <v>0</v>
      </c>
      <c r="D33" s="58"/>
      <c r="E33" s="19"/>
    </row>
    <row r="34" spans="2:5" s="1" customFormat="1" ht="18">
      <c r="B34" s="81" t="s">
        <v>11</v>
      </c>
      <c r="C34" s="17"/>
      <c r="D34" s="42">
        <f>(B20^4-B19^4)/6*B20</f>
        <v>0</v>
      </c>
      <c r="E34" s="56"/>
    </row>
    <row r="35" spans="2:5" s="1" customFormat="1" ht="18">
      <c r="B35" s="81" t="s">
        <v>12</v>
      </c>
      <c r="C35" s="77"/>
      <c r="D35" s="43">
        <f>(B20^4-B19^4)/6*B20</f>
        <v>0</v>
      </c>
      <c r="E35" s="56"/>
    </row>
    <row r="36" spans="2:5" s="1" customFormat="1" ht="18">
      <c r="B36" s="81" t="s">
        <v>40</v>
      </c>
      <c r="C36" s="77"/>
      <c r="D36" s="43" t="e">
        <f>SQRT(2)*((B20^4-B19^4)/(12*B20))/12*B20</f>
        <v>#DIV/0!</v>
      </c>
      <c r="E36" s="56"/>
    </row>
    <row r="37" spans="2:5" s="1" customFormat="1" ht="18.75" thickBot="1">
      <c r="B37" s="81" t="s">
        <v>41</v>
      </c>
      <c r="C37" s="77"/>
      <c r="D37" s="44" t="e">
        <f>SQRT(2)*((B20^4-B19^4)/(12*B20))/12*B20</f>
        <v>#DIV/0!</v>
      </c>
      <c r="E37" s="57"/>
    </row>
    <row r="38" spans="2:5" s="1" customFormat="1" ht="18">
      <c r="B38" s="81" t="s">
        <v>13</v>
      </c>
      <c r="C38" s="53"/>
      <c r="D38" s="15"/>
      <c r="E38" s="42">
        <f>0.289*(SQRT(B20^2+B19^2))</f>
        <v>0</v>
      </c>
    </row>
    <row r="39" spans="2:5" s="1" customFormat="1" ht="18">
      <c r="B39" s="81" t="s">
        <v>14</v>
      </c>
      <c r="C39" s="53"/>
      <c r="D39" s="8"/>
      <c r="E39" s="43">
        <f>0.289*(SQRT(B20^2+B19^2))</f>
        <v>0</v>
      </c>
    </row>
    <row r="40" spans="2:5" s="1" customFormat="1" ht="18">
      <c r="B40" s="81" t="s">
        <v>15</v>
      </c>
      <c r="C40" s="53"/>
      <c r="D40" s="8"/>
      <c r="E40" s="43">
        <f>0.289*(SQRT(B20^2+B19^2))</f>
        <v>0</v>
      </c>
    </row>
    <row r="41" spans="2:5" ht="18.75" thickBot="1">
      <c r="B41" s="81" t="s">
        <v>16</v>
      </c>
      <c r="C41" s="78"/>
      <c r="D41" s="50"/>
      <c r="E41" s="44">
        <f>0.289*(SQRT(B20^2+B19^2))</f>
        <v>0</v>
      </c>
    </row>
    <row r="42" spans="2:5" ht="18.75" thickBot="1">
      <c r="B42" s="82" t="s">
        <v>63</v>
      </c>
      <c r="C42" s="84">
        <f>B20^2-B19^2</f>
        <v>0</v>
      </c>
      <c r="D42" s="55"/>
      <c r="E42" s="51"/>
    </row>
  </sheetData>
  <sheetProtection password="CC77" sheet="1" objects="1" scenarios="1"/>
  <printOptions/>
  <pageMargins left="0.33" right="0.75" top="0.31496062992125984" bottom="1" header="0" footer="0"/>
  <pageSetup horizontalDpi="300" verticalDpi="300" orientation="portrait" paperSize="9" r:id="rId3"/>
  <headerFooter alignWithMargins="0">
    <oddHeader>&amp;CGRUP 4 DISSENY IND.</oddHeader>
  </headerFooter>
  <legacyDrawing r:id="rId2"/>
  <oleObjects>
    <oleObject progId="AutoCAD.Drawing.14" shapeId="424335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K40"/>
  <sheetViews>
    <sheetView zoomScale="75" zoomScaleNormal="75" workbookViewId="0" topLeftCell="A1">
      <selection activeCell="E1" sqref="E1"/>
    </sheetView>
  </sheetViews>
  <sheetFormatPr defaultColWidth="11.421875" defaultRowHeight="12.75"/>
  <cols>
    <col min="1" max="1" width="8.140625" style="0" customWidth="1"/>
    <col min="2" max="2" width="14.57421875" style="0" customWidth="1"/>
    <col min="3" max="3" width="31.140625" style="0" customWidth="1"/>
    <col min="4" max="4" width="27.421875" style="0" customWidth="1"/>
    <col min="5" max="5" width="17.421875" style="0" customWidth="1"/>
    <col min="6" max="6" width="8.8515625" style="0" customWidth="1"/>
    <col min="7" max="7" width="24.140625" style="0" customWidth="1"/>
    <col min="8" max="8" width="15.421875" style="0" customWidth="1"/>
    <col min="9" max="9" width="15.57421875" style="0" customWidth="1"/>
  </cols>
  <sheetData>
    <row r="1" spans="1:11" ht="27" customHeight="1" thickBot="1">
      <c r="A1" s="26" t="s">
        <v>66</v>
      </c>
      <c r="B1" s="28"/>
      <c r="C1" s="20"/>
      <c r="D1" s="1"/>
      <c r="E1" s="1"/>
      <c r="F1" s="1"/>
      <c r="G1" s="1"/>
      <c r="H1" s="1"/>
      <c r="I1" s="1"/>
      <c r="J1" s="1"/>
      <c r="K1" s="1"/>
    </row>
    <row r="2" spans="1:11" ht="18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8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0:11" ht="18" customHeight="1">
      <c r="J4" s="1"/>
      <c r="K4" s="1"/>
    </row>
    <row r="5" spans="10:11" ht="18" customHeight="1">
      <c r="J5" s="1"/>
      <c r="K5" s="1"/>
    </row>
    <row r="6" spans="10:11" ht="18" customHeight="1">
      <c r="J6" s="1"/>
      <c r="K6" s="1"/>
    </row>
    <row r="7" spans="10:11" ht="18" customHeight="1">
      <c r="J7" s="1"/>
      <c r="K7" s="1"/>
    </row>
    <row r="8" spans="10:11" ht="18" customHeight="1">
      <c r="J8" s="1"/>
      <c r="K8" s="1"/>
    </row>
    <row r="9" spans="10:11" ht="18" customHeight="1">
      <c r="J9" s="1"/>
      <c r="K9" s="1"/>
    </row>
    <row r="10" spans="10:11" ht="18" customHeight="1">
      <c r="J10" s="1"/>
      <c r="K10" s="1"/>
    </row>
    <row r="11" spans="10:11" ht="18" customHeight="1">
      <c r="J11" s="1"/>
      <c r="K11" s="1"/>
    </row>
    <row r="12" spans="10:11" ht="18" customHeight="1">
      <c r="J12" s="1"/>
      <c r="K12" s="1"/>
    </row>
    <row r="13" spans="10:11" ht="18">
      <c r="J13" s="1"/>
      <c r="K13" s="1"/>
    </row>
    <row r="14" spans="10:11" ht="18">
      <c r="J14" s="1"/>
      <c r="K14" s="1"/>
    </row>
    <row r="15" spans="3:4" ht="19.5" customHeight="1" thickBot="1">
      <c r="C15" s="21" t="s">
        <v>20</v>
      </c>
      <c r="D15" s="21"/>
    </row>
    <row r="16" spans="1:7" s="1" customFormat="1" ht="18">
      <c r="A16" s="22" t="s">
        <v>0</v>
      </c>
      <c r="B16" s="7" t="s">
        <v>1</v>
      </c>
      <c r="C16" s="7" t="s">
        <v>56</v>
      </c>
      <c r="D16" s="7" t="s">
        <v>57</v>
      </c>
      <c r="E16" s="34" t="s">
        <v>80</v>
      </c>
      <c r="F16" s="21"/>
      <c r="G16" s="21"/>
    </row>
    <row r="17" spans="1:7" s="1" customFormat="1" ht="18">
      <c r="A17" s="18"/>
      <c r="B17" s="3"/>
      <c r="C17" s="4"/>
      <c r="D17" s="4"/>
      <c r="E17" s="19"/>
      <c r="F17" s="20"/>
      <c r="G17" s="20"/>
    </row>
    <row r="18" spans="1:7" s="1" customFormat="1" ht="18">
      <c r="A18" s="23" t="s">
        <v>2</v>
      </c>
      <c r="B18" s="16">
        <v>3</v>
      </c>
      <c r="C18" s="13" t="s">
        <v>103</v>
      </c>
      <c r="D18" s="94" t="s">
        <v>110</v>
      </c>
      <c r="E18" s="35" t="s">
        <v>114</v>
      </c>
      <c r="F18" s="32"/>
      <c r="G18" s="20"/>
    </row>
    <row r="19" spans="1:7" s="1" customFormat="1" ht="18">
      <c r="A19" s="96" t="s">
        <v>59</v>
      </c>
      <c r="B19" s="16">
        <v>4</v>
      </c>
      <c r="C19" s="9" t="s">
        <v>102</v>
      </c>
      <c r="D19" s="59" t="s">
        <v>111</v>
      </c>
      <c r="E19" s="36" t="s">
        <v>20</v>
      </c>
      <c r="F19" s="32"/>
      <c r="G19" s="20"/>
    </row>
    <row r="20" spans="1:7" s="1" customFormat="1" ht="18">
      <c r="A20" s="23" t="s">
        <v>4</v>
      </c>
      <c r="B20" s="16">
        <v>6</v>
      </c>
      <c r="C20" s="11" t="s">
        <v>104</v>
      </c>
      <c r="D20" s="94" t="s">
        <v>112</v>
      </c>
      <c r="E20" s="37" t="s">
        <v>115</v>
      </c>
      <c r="F20" s="32"/>
      <c r="G20" s="20"/>
    </row>
    <row r="21" spans="1:7" s="1" customFormat="1" ht="18">
      <c r="A21" s="23" t="s">
        <v>76</v>
      </c>
      <c r="B21" s="6">
        <v>2</v>
      </c>
      <c r="C21" s="9" t="s">
        <v>105</v>
      </c>
      <c r="D21" s="17" t="s">
        <v>113</v>
      </c>
      <c r="E21" s="36" t="s">
        <v>20</v>
      </c>
      <c r="F21" s="32"/>
      <c r="G21" s="20"/>
    </row>
    <row r="22" spans="1:7" s="1" customFormat="1" ht="18">
      <c r="A22" s="95" t="s">
        <v>85</v>
      </c>
      <c r="B22" s="99">
        <v>15</v>
      </c>
      <c r="C22" s="11" t="s">
        <v>108</v>
      </c>
      <c r="D22" s="53"/>
      <c r="E22" s="36" t="s">
        <v>20</v>
      </c>
      <c r="F22" s="32"/>
      <c r="G22" s="20"/>
    </row>
    <row r="23" spans="2:7" s="1" customFormat="1" ht="18">
      <c r="B23" s="4"/>
      <c r="C23" s="9" t="s">
        <v>106</v>
      </c>
      <c r="D23" s="77"/>
      <c r="E23" s="39" t="s">
        <v>20</v>
      </c>
      <c r="F23" s="32"/>
      <c r="G23" s="20"/>
    </row>
    <row r="24" spans="1:7" s="1" customFormat="1" ht="18">
      <c r="A24" s="97"/>
      <c r="B24" s="4"/>
      <c r="C24" s="11" t="s">
        <v>109</v>
      </c>
      <c r="D24" s="4"/>
      <c r="E24" s="36" t="s">
        <v>20</v>
      </c>
      <c r="F24" s="32"/>
      <c r="G24" s="20"/>
    </row>
    <row r="25" spans="1:7" s="1" customFormat="1" ht="18">
      <c r="A25" s="98"/>
      <c r="B25" s="4"/>
      <c r="C25" s="9" t="s">
        <v>107</v>
      </c>
      <c r="D25" s="8"/>
      <c r="E25" s="40" t="s">
        <v>20</v>
      </c>
      <c r="F25" s="32"/>
      <c r="G25" s="20"/>
    </row>
    <row r="26" spans="1:7" s="1" customFormat="1" ht="18">
      <c r="A26" s="18"/>
      <c r="B26" s="4" t="s">
        <v>20</v>
      </c>
      <c r="C26" s="4"/>
      <c r="D26" s="4"/>
      <c r="E26" s="36" t="s">
        <v>20</v>
      </c>
      <c r="F26" s="32"/>
      <c r="G26" s="20"/>
    </row>
    <row r="27" spans="1:7" s="1" customFormat="1" ht="18.75" thickBot="1">
      <c r="A27" s="24"/>
      <c r="B27" s="5"/>
      <c r="C27" s="5"/>
      <c r="D27" s="5"/>
      <c r="E27" s="41"/>
      <c r="F27" s="32"/>
      <c r="G27" s="20"/>
    </row>
    <row r="28" spans="1:7" s="1" customFormat="1" ht="18.75" thickBot="1">
      <c r="A28" s="45" t="s">
        <v>24</v>
      </c>
      <c r="B28" s="46"/>
      <c r="C28" s="47" t="s">
        <v>67</v>
      </c>
      <c r="D28" s="47" t="s">
        <v>68</v>
      </c>
      <c r="E28" s="48" t="s">
        <v>69</v>
      </c>
      <c r="F28" s="32"/>
      <c r="G28" s="20"/>
    </row>
    <row r="29" spans="2:5" s="1" customFormat="1" ht="18">
      <c r="B29" s="80" t="s">
        <v>7</v>
      </c>
      <c r="C29" s="42">
        <f>1/12*((B19*B20^3)-B18*(B20-(2*B21))^3)</f>
        <v>70</v>
      </c>
      <c r="D29" s="52"/>
      <c r="E29" s="49"/>
    </row>
    <row r="30" spans="2:5" s="1" customFormat="1" ht="18">
      <c r="B30" s="81" t="s">
        <v>8</v>
      </c>
      <c r="C30" s="43">
        <f>1/12*(B20*(B19+B18)^3-(2*B18^3*C39)-(6*B18*B19^2*C39))</f>
        <v>57.5</v>
      </c>
      <c r="D30" s="53"/>
      <c r="E30" s="19"/>
    </row>
    <row r="31" spans="2:5" s="1" customFormat="1" ht="18">
      <c r="B31" s="81" t="s">
        <v>9</v>
      </c>
      <c r="C31" s="43">
        <f>((C29*(COS(B22*PI()/180))^2)-(C30*(SIN(B22*PI()/180))^2))/(COS(2*B22*PI()/180))</f>
        <v>70.96687836487033</v>
      </c>
      <c r="D31" s="53"/>
      <c r="E31" s="19"/>
    </row>
    <row r="32" spans="2:5" s="1" customFormat="1" ht="18.75" thickBot="1">
      <c r="B32" s="81" t="s">
        <v>10</v>
      </c>
      <c r="C32" s="44">
        <f>((C30*(COS(B22*PI()/180))^2)-(C29*(SIN(B22*PI()/180))^2))/(COS(2*B22*PI()/180))</f>
        <v>56.533121635129675</v>
      </c>
      <c r="D32" s="54"/>
      <c r="E32" s="19"/>
    </row>
    <row r="33" spans="2:5" s="1" customFormat="1" ht="18">
      <c r="B33" s="81" t="s">
        <v>11</v>
      </c>
      <c r="C33" s="113"/>
      <c r="D33" s="42">
        <f>(1/(6*B20))*((B19*B20^3)-(B18*(B20-(2*B21))^3))</f>
        <v>23.333333333333332</v>
      </c>
      <c r="E33" s="56"/>
    </row>
    <row r="34" spans="2:5" s="1" customFormat="1" ht="18">
      <c r="B34" s="81" t="s">
        <v>12</v>
      </c>
      <c r="C34" s="97"/>
      <c r="D34" s="43">
        <f>((B20*(B19+B18)^3)-(2*B18^3*C39)-(6*B18*B19^2*C39))/(6*((2*B19)-B21))</f>
        <v>19.166666666666668</v>
      </c>
      <c r="E34" s="115"/>
    </row>
    <row r="35" spans="2:5" s="1" customFormat="1" ht="18">
      <c r="B35" s="81" t="s">
        <v>125</v>
      </c>
      <c r="C35" s="115"/>
      <c r="D35" s="43">
        <f>C29/E37</f>
        <v>23.333333333333332</v>
      </c>
      <c r="E35" s="115"/>
    </row>
    <row r="36" spans="2:5" s="1" customFormat="1" ht="18.75" thickBot="1">
      <c r="B36" s="118" t="s">
        <v>126</v>
      </c>
      <c r="C36" s="98"/>
      <c r="D36" s="44">
        <f>C29/E38</f>
        <v>23.333333333333332</v>
      </c>
      <c r="E36" s="117"/>
    </row>
    <row r="37" spans="2:5" s="1" customFormat="1" ht="18">
      <c r="B37" s="81" t="s">
        <v>5</v>
      </c>
      <c r="C37" s="18"/>
      <c r="D37" s="15"/>
      <c r="E37" s="42">
        <f>B20/2</f>
        <v>3</v>
      </c>
    </row>
    <row r="38" spans="2:5" s="1" customFormat="1" ht="18.75" thickBot="1">
      <c r="B38" s="81" t="s">
        <v>6</v>
      </c>
      <c r="C38" s="58"/>
      <c r="D38" s="8"/>
      <c r="E38" s="44">
        <f>((2*B19)-B21)/2</f>
        <v>3</v>
      </c>
    </row>
    <row r="39" spans="2:5" s="1" customFormat="1" ht="18.75" thickBot="1">
      <c r="B39" s="81" t="s">
        <v>3</v>
      </c>
      <c r="C39" s="108">
        <f>B20-B21</f>
        <v>4</v>
      </c>
      <c r="D39" s="20"/>
      <c r="E39" s="36"/>
    </row>
    <row r="40" spans="2:5" s="1" customFormat="1" ht="18.75" thickBot="1">
      <c r="B40" s="82" t="s">
        <v>63</v>
      </c>
      <c r="C40" s="87">
        <f>(((2*B19)-B21)*B20)-(2*B18*C39)</f>
        <v>12</v>
      </c>
      <c r="D40" s="107"/>
      <c r="E40" s="41"/>
    </row>
    <row r="41" s="1" customFormat="1" ht="18"/>
    <row r="42" s="1" customFormat="1" ht="18"/>
    <row r="43" s="1" customFormat="1" ht="18"/>
    <row r="44" s="1" customFormat="1" ht="18"/>
    <row r="45" s="1" customFormat="1" ht="18"/>
    <row r="46" s="1" customFormat="1" ht="18"/>
  </sheetData>
  <sheetProtection password="CC77" sheet="1" objects="1" scenarios="1"/>
  <printOptions/>
  <pageMargins left="0.4" right="0.75" top="0.57" bottom="1" header="0" footer="0"/>
  <pageSetup horizontalDpi="300" verticalDpi="300" orientation="portrait" paperSize="9" r:id="rId3"/>
  <headerFooter alignWithMargins="0">
    <oddHeader>&amp;CGRUP 4 DISSENY IND.</oddHeader>
  </headerFooter>
  <legacyDrawing r:id="rId2"/>
  <oleObjects>
    <oleObject progId="AutoCAD.Drawing.14" shapeId="135601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="75" zoomScaleNormal="75" workbookViewId="0" topLeftCell="A14">
      <selection activeCell="B25" sqref="B25"/>
    </sheetView>
  </sheetViews>
  <sheetFormatPr defaultColWidth="11.421875" defaultRowHeight="12.75"/>
  <cols>
    <col min="1" max="1" width="12.28125" style="0" customWidth="1"/>
    <col min="2" max="2" width="19.00390625" style="0" customWidth="1"/>
    <col min="3" max="3" width="24.140625" style="0" customWidth="1"/>
    <col min="4" max="4" width="14.140625" style="0" customWidth="1"/>
    <col min="5" max="5" width="27.421875" style="0" customWidth="1"/>
    <col min="6" max="6" width="8.00390625" style="0" customWidth="1"/>
    <col min="7" max="7" width="21.8515625" style="0" customWidth="1"/>
    <col min="8" max="8" width="7.00390625" style="0" customWidth="1"/>
    <col min="9" max="9" width="15.57421875" style="0" customWidth="1"/>
  </cols>
  <sheetData>
    <row r="1" spans="1:3" s="25" customFormat="1" ht="27" customHeight="1" thickBot="1">
      <c r="A1" s="26" t="s">
        <v>66</v>
      </c>
      <c r="B1" s="27"/>
      <c r="C1" s="30"/>
    </row>
    <row r="2" spans="1:9" ht="18">
      <c r="A2" s="1"/>
      <c r="B2" s="1"/>
      <c r="C2" s="1"/>
      <c r="D2" s="1"/>
      <c r="E2" s="1"/>
      <c r="F2" s="1"/>
      <c r="G2" s="1"/>
      <c r="H2" s="1"/>
      <c r="I2" s="1"/>
    </row>
    <row r="3" spans="1:9" ht="18">
      <c r="A3" s="1"/>
      <c r="B3" s="1"/>
      <c r="C3" s="1"/>
      <c r="D3" s="1"/>
      <c r="E3" s="1"/>
      <c r="F3" s="1"/>
      <c r="G3" s="1"/>
      <c r="H3" s="1"/>
      <c r="I3" s="1"/>
    </row>
    <row r="4" spans="1:2" ht="18" customHeight="1">
      <c r="A4" s="21" t="s">
        <v>20</v>
      </c>
      <c r="B4" s="21"/>
    </row>
    <row r="5" spans="1:2" ht="18" customHeight="1">
      <c r="A5" s="20"/>
      <c r="B5" s="20"/>
    </row>
    <row r="6" spans="1:2" ht="18" customHeight="1">
      <c r="A6" s="20"/>
      <c r="B6" s="20"/>
    </row>
    <row r="7" spans="1:2" ht="18" customHeight="1">
      <c r="A7" s="20"/>
      <c r="B7" s="20"/>
    </row>
    <row r="8" spans="1:2" ht="18" customHeight="1">
      <c r="A8" s="20"/>
      <c r="B8" s="20"/>
    </row>
    <row r="9" spans="1:2" ht="18" customHeight="1">
      <c r="A9" s="20"/>
      <c r="B9" s="20"/>
    </row>
    <row r="10" spans="1:2" ht="18" customHeight="1">
      <c r="A10" s="20"/>
      <c r="B10" s="20"/>
    </row>
    <row r="11" spans="1:2" ht="18" customHeight="1">
      <c r="A11" s="20"/>
      <c r="B11" s="20"/>
    </row>
    <row r="12" spans="1:2" ht="18" customHeight="1">
      <c r="A12" s="20"/>
      <c r="B12" s="20"/>
    </row>
    <row r="13" spans="1:2" ht="18">
      <c r="A13" s="20"/>
      <c r="B13" s="20"/>
    </row>
    <row r="14" spans="1:2" ht="18">
      <c r="A14" s="20"/>
      <c r="B14" s="20"/>
    </row>
    <row r="15" spans="1:2" ht="18">
      <c r="A15" s="20"/>
      <c r="B15" s="20"/>
    </row>
    <row r="16" spans="6:7" ht="18">
      <c r="F16" s="21" t="s">
        <v>20</v>
      </c>
      <c r="G16" s="21"/>
    </row>
    <row r="17" spans="6:7" ht="18">
      <c r="F17" s="20"/>
      <c r="G17" s="62"/>
    </row>
    <row r="18" spans="6:7" s="1" customFormat="1" ht="18.75" thickBot="1">
      <c r="F18" s="20"/>
      <c r="G18" s="62"/>
    </row>
    <row r="19" spans="1:7" ht="18">
      <c r="A19" s="22" t="s">
        <v>0</v>
      </c>
      <c r="B19" s="7" t="s">
        <v>1</v>
      </c>
      <c r="C19" s="7" t="s">
        <v>56</v>
      </c>
      <c r="D19" s="7" t="s">
        <v>68</v>
      </c>
      <c r="E19" s="34" t="s">
        <v>80</v>
      </c>
      <c r="F19" s="20" t="s">
        <v>20</v>
      </c>
      <c r="G19" s="62"/>
    </row>
    <row r="20" spans="1:9" ht="18">
      <c r="A20" s="18"/>
      <c r="B20" s="3"/>
      <c r="C20" s="4"/>
      <c r="D20" s="4"/>
      <c r="E20" s="19"/>
      <c r="F20" s="20" t="s">
        <v>20</v>
      </c>
      <c r="G20" s="62"/>
      <c r="H20" s="1"/>
      <c r="I20" s="1"/>
    </row>
    <row r="21" spans="1:9" ht="18">
      <c r="A21" s="23" t="s">
        <v>2</v>
      </c>
      <c r="B21" s="16">
        <v>44</v>
      </c>
      <c r="C21" s="11" t="s">
        <v>78</v>
      </c>
      <c r="D21" s="83" t="s">
        <v>20</v>
      </c>
      <c r="E21" s="39" t="s">
        <v>82</v>
      </c>
      <c r="F21" s="20" t="s">
        <v>20</v>
      </c>
      <c r="G21" s="62"/>
      <c r="H21" s="1"/>
      <c r="I21" s="1"/>
    </row>
    <row r="22" spans="1:9" ht="18">
      <c r="A22" s="23" t="s">
        <v>59</v>
      </c>
      <c r="B22" s="16">
        <v>24</v>
      </c>
      <c r="C22" s="90" t="s">
        <v>117</v>
      </c>
      <c r="D22" s="17" t="s">
        <v>20</v>
      </c>
      <c r="E22" s="38" t="s">
        <v>122</v>
      </c>
      <c r="F22" s="20" t="s">
        <v>20</v>
      </c>
      <c r="G22" s="62"/>
      <c r="H22" s="1"/>
      <c r="I22" s="1"/>
    </row>
    <row r="23" spans="1:9" ht="18">
      <c r="A23" s="23" t="s">
        <v>4</v>
      </c>
      <c r="B23" s="6">
        <v>150</v>
      </c>
      <c r="C23" s="9" t="s">
        <v>118</v>
      </c>
      <c r="D23" s="20"/>
      <c r="E23" s="38" t="s">
        <v>123</v>
      </c>
      <c r="F23" s="33"/>
      <c r="G23" s="63"/>
      <c r="H23" s="1"/>
      <c r="I23" s="1"/>
    </row>
    <row r="24" spans="1:9" ht="18">
      <c r="A24" s="23" t="s">
        <v>76</v>
      </c>
      <c r="B24" s="16">
        <v>8</v>
      </c>
      <c r="C24" s="2" t="s">
        <v>20</v>
      </c>
      <c r="D24" s="2" t="s">
        <v>20</v>
      </c>
      <c r="E24" s="36" t="s">
        <v>124</v>
      </c>
      <c r="F24" s="20" t="s">
        <v>20</v>
      </c>
      <c r="G24" s="62"/>
      <c r="H24" s="1"/>
      <c r="I24" s="1"/>
    </row>
    <row r="25" spans="1:7" ht="18">
      <c r="A25" s="23" t="s">
        <v>116</v>
      </c>
      <c r="B25" s="16">
        <v>4</v>
      </c>
      <c r="C25" s="11" t="s">
        <v>119</v>
      </c>
      <c r="D25" s="17" t="s">
        <v>20</v>
      </c>
      <c r="E25" s="64" t="s">
        <v>20</v>
      </c>
      <c r="F25" s="20" t="s">
        <v>20</v>
      </c>
      <c r="G25" s="62"/>
    </row>
    <row r="26" spans="1:7" ht="18">
      <c r="A26" s="23" t="s">
        <v>85</v>
      </c>
      <c r="B26" s="128">
        <v>4</v>
      </c>
      <c r="C26" s="90" t="s">
        <v>120</v>
      </c>
      <c r="D26" s="17"/>
      <c r="E26" s="36" t="s">
        <v>20</v>
      </c>
      <c r="F26" s="20" t="s">
        <v>20</v>
      </c>
      <c r="G26" s="62"/>
    </row>
    <row r="27" spans="1:7" ht="18">
      <c r="A27" s="103"/>
      <c r="B27" s="102"/>
      <c r="C27" s="9" t="s">
        <v>121</v>
      </c>
      <c r="D27" s="77"/>
      <c r="E27" s="36" t="s">
        <v>20</v>
      </c>
      <c r="F27" s="33"/>
      <c r="G27" s="63"/>
    </row>
    <row r="28" spans="1:7" ht="18">
      <c r="A28" s="23" t="s">
        <v>20</v>
      </c>
      <c r="B28" s="104" t="s">
        <v>20</v>
      </c>
      <c r="C28" s="9"/>
      <c r="D28" s="4"/>
      <c r="E28" s="19" t="s">
        <v>20</v>
      </c>
      <c r="F28" s="33"/>
      <c r="G28" s="63"/>
    </row>
    <row r="29" spans="1:7" ht="18">
      <c r="A29" s="18"/>
      <c r="B29" s="4"/>
      <c r="C29" s="4"/>
      <c r="D29" s="8"/>
      <c r="E29" s="19" t="s">
        <v>20</v>
      </c>
      <c r="F29" s="20" t="s">
        <v>20</v>
      </c>
      <c r="G29" s="62"/>
    </row>
    <row r="30" spans="1:7" ht="18.75" thickBot="1">
      <c r="A30" s="24"/>
      <c r="B30" s="5"/>
      <c r="C30" s="5"/>
      <c r="D30" s="5"/>
      <c r="E30" s="61" t="s">
        <v>20</v>
      </c>
      <c r="F30" s="20" t="s">
        <v>20</v>
      </c>
      <c r="G30" s="62"/>
    </row>
    <row r="31" spans="1:7" ht="18.75" thickBot="1">
      <c r="A31" s="45" t="s">
        <v>71</v>
      </c>
      <c r="B31" s="85"/>
      <c r="C31" s="65" t="s">
        <v>67</v>
      </c>
      <c r="D31" s="65" t="s">
        <v>72</v>
      </c>
      <c r="E31" s="66" t="s">
        <v>84</v>
      </c>
      <c r="F31" s="20" t="s">
        <v>20</v>
      </c>
      <c r="G31" s="62"/>
    </row>
    <row r="32" spans="2:7" s="1" customFormat="1" ht="18.75" thickBot="1">
      <c r="B32" s="80" t="s">
        <v>7</v>
      </c>
      <c r="C32" s="67">
        <f>(1/3)*((B22*E36^3)-((B22-B26)*C38^3)+(B21*E37^3)-((B21-B26)*C39^3))</f>
        <v>2785155.3623188417</v>
      </c>
      <c r="D32" s="68"/>
      <c r="E32" s="49"/>
      <c r="F32" s="20"/>
      <c r="G32" s="62"/>
    </row>
    <row r="33" spans="2:5" s="1" customFormat="1" ht="18.75" thickBot="1">
      <c r="B33" s="81" t="s">
        <v>8</v>
      </c>
      <c r="C33" s="113"/>
      <c r="D33" s="119" t="s">
        <v>20</v>
      </c>
      <c r="E33" s="19"/>
    </row>
    <row r="34" spans="2:5" s="1" customFormat="1" ht="18">
      <c r="B34" s="81" t="s">
        <v>125</v>
      </c>
      <c r="C34" s="115"/>
      <c r="D34" s="42">
        <f>C32/E36</f>
        <v>36963.977688016945</v>
      </c>
      <c r="E34" s="115"/>
    </row>
    <row r="35" spans="2:5" s="1" customFormat="1" ht="18.75" thickBot="1">
      <c r="B35" s="118" t="s">
        <v>126</v>
      </c>
      <c r="C35" s="98"/>
      <c r="D35" s="44">
        <f>C32/E37</f>
        <v>37308.429431178425</v>
      </c>
      <c r="E35" s="117"/>
    </row>
    <row r="36" spans="2:5" s="1" customFormat="1" ht="18">
      <c r="B36" s="81" t="s">
        <v>5</v>
      </c>
      <c r="C36" s="18"/>
      <c r="D36" s="15"/>
      <c r="E36" s="42">
        <f>(1/2)*((B26*B23^2)+((B22-B26)*B24^2)+(((B21-B26)*B25)*((2*B23)-B25)))/((B26*B23)+((B22-B26)*B24)+((B21-B26)*B25))</f>
        <v>75.34782608695652</v>
      </c>
    </row>
    <row r="37" spans="2:5" s="1" customFormat="1" ht="18.75" thickBot="1">
      <c r="B37" s="81" t="s">
        <v>6</v>
      </c>
      <c r="C37" s="58"/>
      <c r="D37" s="8"/>
      <c r="E37" s="44">
        <f>B23-E36</f>
        <v>74.65217391304348</v>
      </c>
    </row>
    <row r="38" spans="2:5" s="1" customFormat="1" ht="18.75" thickBot="1">
      <c r="B38" s="81" t="s">
        <v>3</v>
      </c>
      <c r="C38" s="101">
        <f>E36-B24</f>
        <v>67.34782608695652</v>
      </c>
      <c r="D38" s="18"/>
      <c r="E38" s="36"/>
    </row>
    <row r="39" spans="2:5" s="1" customFormat="1" ht="18.75" thickBot="1">
      <c r="B39" s="118" t="s">
        <v>127</v>
      </c>
      <c r="C39" s="120">
        <f>E37-B25</f>
        <v>70.65217391304348</v>
      </c>
      <c r="D39" s="20"/>
      <c r="E39" s="19"/>
    </row>
    <row r="40" spans="2:5" s="1" customFormat="1" ht="18.75" thickBot="1">
      <c r="B40" s="82" t="s">
        <v>63</v>
      </c>
      <c r="C40" s="105">
        <f>(B22*B24)+(B21*B25)+((C38+(E37-B25))*B26)</f>
        <v>920</v>
      </c>
      <c r="D40" s="100"/>
      <c r="E40" s="41"/>
    </row>
    <row r="41" s="1" customFormat="1" ht="18"/>
    <row r="42" spans="2:4" s="1" customFormat="1" ht="18">
      <c r="B42" s="127"/>
      <c r="D42" s="129"/>
    </row>
    <row r="43" s="1" customFormat="1" ht="18"/>
    <row r="44" s="1" customFormat="1" ht="18"/>
    <row r="45" s="1" customFormat="1" ht="18"/>
  </sheetData>
  <sheetProtection password="CC77" sheet="1" objects="1" scenarios="1"/>
  <printOptions/>
  <pageMargins left="0.4" right="0.75" top="0.35" bottom="1" header="0" footer="0"/>
  <pageSetup horizontalDpi="300" verticalDpi="300" orientation="portrait" paperSize="9" scale="98" r:id="rId3"/>
  <headerFooter alignWithMargins="0">
    <oddHeader>&amp;Cjordi serrano semi
enginyer tècnic mecànic</oddHeader>
  </headerFooter>
  <legacyDrawing r:id="rId2"/>
  <oleObjects>
    <oleObject progId="AutoCAD.Drawing.14" shapeId="18643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 SERRANO GUÀRDIA</dc:creator>
  <cp:keywords/>
  <dc:description/>
  <cp:lastModifiedBy>Jordi Serrano Semí</cp:lastModifiedBy>
  <cp:lastPrinted>2002-05-16T09:22:27Z</cp:lastPrinted>
  <dcterms:created xsi:type="dcterms:W3CDTF">1999-03-08T08:50:55Z</dcterms:created>
  <dcterms:modified xsi:type="dcterms:W3CDTF">2002-06-05T07:49:16Z</dcterms:modified>
  <cp:category/>
  <cp:version/>
  <cp:contentType/>
  <cp:contentStatus/>
</cp:coreProperties>
</file>