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840" windowHeight="10060" activeTab="0"/>
  </bookViews>
  <sheets>
    <sheet name="Inicio" sheetId="1" r:id="rId1"/>
    <sheet name="Tiempo equivalente" sheetId="2" r:id="rId2"/>
    <sheet name="Cálculo de &quot;b&quot;" sheetId="3" r:id="rId3"/>
    <sheet name="Densidad de carga de fuego" sheetId="4" r:id="rId4"/>
    <sheet name="Datos" sheetId="5" r:id="rId5"/>
    <sheet name="Materiales" sheetId="6" r:id="rId6"/>
    <sheet name="Poder calorífico" sheetId="7" r:id="rId7"/>
    <sheet name="Fabricación y Venta" sheetId="8" r:id="rId8"/>
    <sheet name="Almacenamiento" sheetId="9" r:id="rId9"/>
  </sheets>
  <definedNames>
    <definedName name="actividad">'Datos'!$B$30:$B$40</definedName>
    <definedName name="Af">'Tiempo equivalente'!$D$3</definedName>
    <definedName name="Ah">'Tiempo equivalente'!$D$7</definedName>
    <definedName name="alfa_h">'Tiempo equivalente'!$D$27</definedName>
    <definedName name="alfa_v">'Tiempo equivalente'!$D$26</definedName>
    <definedName name="almacenamiento">'Almacenamiento'!$B$3:$B$212</definedName>
    <definedName name="altura_evacuacion">'Datos'!$B$51:$B$56</definedName>
    <definedName name="_xlnm.Print_Area" localSheetId="2">'Cálculo de "b"'!$B$2:$L$38</definedName>
    <definedName name="_xlnm.Print_Area" localSheetId="3">'Densidad de carga de fuego'!$B$1:$F$62</definedName>
    <definedName name="_xlnm.Print_Area" localSheetId="1">'Tiempo equivalente'!$B$1:$J$59</definedName>
    <definedName name="At">'Tiempo equivalente'!$D$9</definedName>
    <definedName name="Av">'Tiempo equivalente'!$D$6</definedName>
    <definedName name="b_v">'Tiempo equivalente'!$D$28</definedName>
    <definedName name="calculo_carga_fuego">'Datos'!$B$71:$B$72</definedName>
    <definedName name="coef_1">'Datos'!$F$20:$F$26</definedName>
    <definedName name="combustible">'Datos'!$B$15:$B$16</definedName>
    <definedName name="elemento_constructivo">'Materiales'!$B$3:$B$283</definedName>
    <definedName name="fabricación_venta">'Fabricación y Venta'!$B$3:$B$484</definedName>
    <definedName name="h_huecos">'Tiempo equivalente'!$D$8</definedName>
    <definedName name="H_sector">'Tiempo equivalente'!$D$4</definedName>
    <definedName name="inc_indus_T1_2" localSheetId="8">'Almacenamiento'!$B$2:$D$212</definedName>
    <definedName name="inc_indus_T1_2" localSheetId="7">'Fabricación y Venta'!$B$1:$D$484</definedName>
    <definedName name="inc_indus.htm_anexo1" localSheetId="6">'Poder calorífico'!#REF!</definedName>
    <definedName name="material_cerramiento">#REF!</definedName>
    <definedName name="Material_estructural">'Datos'!$B$5:$B$7</definedName>
    <definedName name="materiales_cerramiento">#REF!</definedName>
    <definedName name="Matrial_estructural">'Datos'!$B$5:$B$7</definedName>
    <definedName name="medias_voluntarias">'Datos'!#REF!</definedName>
    <definedName name="medidas_voluntarias">'Datos'!$B$44:$B$47</definedName>
    <definedName name="O">'Tiempo equivalente'!$D$10</definedName>
    <definedName name="P">'Tiempo equivalente'!#REF!</definedName>
    <definedName name="poder_calorífic">'Poder calorífico'!$B$4:$B$129</definedName>
    <definedName name="propiedades_termicas">'Datos'!$B$101:$B$102</definedName>
    <definedName name="rapidez">'Datos'!$B$75:$B$77</definedName>
    <definedName name="riesgo_ini">'Datos'!$C$20:$C$26</definedName>
    <definedName name="sup_sector">'Datos'!$B$20:$B$26</definedName>
    <definedName name="tlim">'Cálculo de "b"'!$B$2</definedName>
    <definedName name="tmax">'Cálculo de "b"'!$C$6</definedName>
    <definedName name="uso">'Datos'!$B$60:$B$68</definedName>
  </definedNames>
  <calcPr fullCalcOnLoad="1"/>
</workbook>
</file>

<file path=xl/comments2.xml><?xml version="1.0" encoding="utf-8"?>
<comments xmlns="http://schemas.openxmlformats.org/spreadsheetml/2006/main">
  <authors>
    <author>x</author>
    <author>RChA</author>
  </authors>
  <commentList>
    <comment ref="C3" authorId="0">
      <text>
        <r>
          <rPr>
            <b/>
            <sz val="8"/>
            <rFont val="Tahoma"/>
            <family val="2"/>
          </rPr>
          <t>Area del suelo del recinto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Altura del recinto</t>
        </r>
      </text>
    </comment>
    <comment ref="C6" authorId="0">
      <text>
        <r>
          <rPr>
            <b/>
            <sz val="8"/>
            <rFont val="Tahoma"/>
            <family val="2"/>
          </rPr>
          <t>Área huecos verticales fachada</t>
        </r>
      </text>
    </comment>
    <comment ref="C7" authorId="0">
      <text>
        <r>
          <rPr>
            <b/>
            <sz val="8"/>
            <rFont val="Tahoma"/>
            <family val="2"/>
          </rPr>
          <t>Área huecos horizontales</t>
        </r>
      </text>
    </comment>
    <comment ref="C48" authorId="0">
      <text>
        <r>
          <rPr>
            <b/>
            <sz val="8"/>
            <rFont val="Tahoma"/>
            <family val="2"/>
          </rPr>
          <t xml:space="preserve">qf,k = Qf,k / Af </t>
        </r>
        <r>
          <rPr>
            <sz val="8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2"/>
          </rPr>
          <t xml:space="preserve">Q f,k = </t>
        </r>
        <r>
          <rPr>
            <b/>
            <sz val="8"/>
            <rFont val="Symbol"/>
            <family val="1"/>
          </rPr>
          <t>å</t>
        </r>
        <r>
          <rPr>
            <b/>
            <sz val="8"/>
            <rFont val="Tahoma"/>
            <family val="2"/>
          </rPr>
          <t xml:space="preserve"> Mk,i · Hu,i · mi </t>
        </r>
      </text>
    </comment>
    <comment ref="C56" authorId="0">
      <text>
        <r>
          <rPr>
            <b/>
            <sz val="8"/>
            <rFont val="Tahoma"/>
            <family val="2"/>
          </rPr>
          <t>T e,d = (q f,d · kb ·wf ) ·kc· dc</t>
        </r>
      </text>
    </comment>
    <comment ref="C59" authorId="0">
      <text>
        <r>
          <rPr>
            <b/>
            <sz val="8"/>
            <rFont val="Tahoma"/>
            <family val="2"/>
          </rPr>
          <t xml:space="preserve">Qg = 20 + 345 log10 (8 t +1) </t>
        </r>
      </text>
    </comment>
    <comment ref="C8" authorId="1">
      <text>
        <r>
          <rPr>
            <b/>
            <sz val="8"/>
            <rFont val="Tahoma"/>
            <family val="2"/>
          </rPr>
          <t>Altura promedio de huecos verticales</t>
        </r>
      </text>
    </comment>
    <comment ref="C9" authorId="0">
      <text>
        <r>
          <rPr>
            <b/>
            <sz val="8"/>
            <rFont val="Tahoma"/>
            <family val="2"/>
          </rPr>
          <t>Superficie total de la envolvente</t>
        </r>
      </text>
    </comment>
    <comment ref="C10" authorId="1">
      <text>
        <r>
          <rPr>
            <b/>
            <sz val="8"/>
            <rFont val="Tahoma"/>
            <family val="2"/>
          </rPr>
          <t>Coeficiente de aberturas</t>
        </r>
        <r>
          <rPr>
            <sz val="8"/>
            <rFont val="Tahoma"/>
            <family val="2"/>
          </rPr>
          <t xml:space="preserve">
Av*(h)1/2/At</t>
        </r>
      </text>
    </comment>
    <comment ref="C40" authorId="1">
      <text>
        <r>
          <rPr>
            <b/>
            <sz val="8"/>
            <rFont val="Tahoma"/>
            <family val="2"/>
          </rPr>
          <t>Coeficiente según las medidas activas voluntarias existentes</t>
        </r>
      </text>
    </comment>
    <comment ref="C39" authorId="1">
      <text>
        <r>
          <rPr>
            <b/>
            <sz val="8"/>
            <rFont val="Tahoma"/>
            <family val="2"/>
          </rPr>
          <t>Coeficiente por el riesgo de iniciación debido al uso o actividad</t>
        </r>
      </text>
    </comment>
    <comment ref="C37" authorId="1">
      <text>
        <r>
          <rPr>
            <b/>
            <sz val="8"/>
            <rFont val="Tahoma"/>
            <family val="2"/>
          </rPr>
          <t>Coeficiente de combustión</t>
        </r>
      </text>
    </comment>
    <comment ref="C14" authorId="0">
      <text>
        <r>
          <rPr>
            <b/>
            <sz val="8"/>
            <rFont val="Tahoma"/>
            <family val="2"/>
          </rPr>
          <t>Superficie total de la envolvente</t>
        </r>
      </text>
    </comment>
    <comment ref="C44" authorId="1">
      <text>
        <r>
          <rPr>
            <b/>
            <sz val="8"/>
            <rFont val="Tahoma"/>
            <family val="2"/>
          </rPr>
          <t>Coeficiente según las consecuencias del incendio</t>
        </r>
      </text>
    </comment>
    <comment ref="C53" authorId="0">
      <text>
        <r>
          <t/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αv =Av/Af 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αh =Ah/Af </t>
        </r>
      </text>
    </comment>
    <comment ref="C28" authorId="0">
      <text>
        <r>
          <rPr>
            <b/>
            <sz val="8"/>
            <rFont val="Tahoma"/>
            <family val="2"/>
          </rPr>
          <t>bv = 12,5 (1 + 10 av - av 2 )</t>
        </r>
      </text>
    </comment>
    <comment ref="C29" authorId="0">
      <text>
        <r>
          <rPr>
            <b/>
            <sz val="8"/>
            <rFont val="Tahoma"/>
            <family val="2"/>
          </rPr>
          <t>wf = (6/H)0,3·[0,62 + 90(0,4 – av )4/(1 + bv ah )]</t>
        </r>
      </text>
    </comment>
  </commentList>
</comments>
</file>

<file path=xl/comments3.xml><?xml version="1.0" encoding="utf-8"?>
<comments xmlns="http://schemas.openxmlformats.org/spreadsheetml/2006/main">
  <authors>
    <author>RChA</author>
  </authors>
  <commentList>
    <comment ref="E2" authorId="0">
      <text>
        <r>
          <rPr>
            <b/>
            <sz val="8"/>
            <rFont val="Tahoma"/>
            <family val="2"/>
          </rPr>
          <t>Rapidez de desarrollo del fuego</t>
        </r>
      </text>
    </comment>
    <comment ref="B2" authorId="0">
      <text>
        <r>
          <rPr>
            <b/>
            <sz val="8"/>
            <rFont val="Tahoma"/>
            <family val="2"/>
          </rPr>
          <t>Depende de la rapidez de desarrollo del fuego</t>
        </r>
      </text>
    </comment>
    <comment ref="B4" authorId="0">
      <text>
        <r>
          <rPr>
            <b/>
            <sz val="8"/>
            <rFont val="Tahoma"/>
            <family val="2"/>
          </rPr>
          <t>Valor de cálculo de la dneisde de carga de fuego referida a la superficie total de la envolvente</t>
        </r>
      </text>
    </comment>
    <comment ref="B6" authorId="0">
      <text>
        <r>
          <rPr>
            <b/>
            <sz val="8"/>
            <rFont val="Tahoma"/>
            <family val="2"/>
          </rPr>
          <t>Depende de la rapidez de desarrollo del fuego</t>
        </r>
      </text>
    </comment>
  </commentList>
</comments>
</file>

<file path=xl/comments4.xml><?xml version="1.0" encoding="utf-8"?>
<comments xmlns="http://schemas.openxmlformats.org/spreadsheetml/2006/main">
  <authors>
    <author>RChA</author>
  </authors>
  <commentList>
    <comment ref="B42" authorId="0">
      <text>
        <r>
          <rPr>
            <b/>
            <sz val="8"/>
            <color indexed="10"/>
            <rFont val="Tahoma"/>
            <family val="2"/>
          </rPr>
          <t>Elegir en el desplegable</t>
        </r>
      </text>
    </comment>
    <comment ref="A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Si se precisan más líneas, ampliar las filas con el botón « + » de la izquierda
</t>
        </r>
        <r>
          <rPr>
            <sz val="8"/>
            <color indexed="12"/>
            <rFont val="Tahoma"/>
            <family val="2"/>
          </rPr>
          <t>Desproteger la hoja en el menú: Herramientas, Proteger, Desproteger hoja.
(no es necesaria ninguna contraseña)</t>
        </r>
      </text>
    </comment>
    <comment ref="A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Si se precisan más líneas, ampliar las filas con el botón « + » de la izquierda
</t>
        </r>
        <r>
          <rPr>
            <sz val="8"/>
            <color indexed="12"/>
            <rFont val="Tahoma"/>
            <family val="2"/>
          </rPr>
          <t>Desproteger la hoja en el menú: Herramientas, Proteger, Desproteger hoja.
(no es necesaria ninguna contraseña)</t>
        </r>
      </text>
    </comment>
    <comment ref="A4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Si se precisan más líneas, ampliar las filas con el botón « + » de la izquierda
</t>
        </r>
        <r>
          <rPr>
            <sz val="8"/>
            <color indexed="12"/>
            <rFont val="Tahoma"/>
            <family val="2"/>
          </rPr>
          <t>Desproteger la hoja en el menú: Herramientas, Proteger, Desproteger hoja.
(no es necesaria ninguna contraseña)</t>
        </r>
      </text>
    </comment>
  </commentList>
</comments>
</file>

<file path=xl/comments9.xml><?xml version="1.0" encoding="utf-8"?>
<comments xmlns="http://schemas.openxmlformats.org/spreadsheetml/2006/main">
  <authors>
    <author>RCA</author>
  </authors>
  <commentList>
    <comment ref="C86" authorId="0">
      <text>
        <r>
          <rPr>
            <b/>
            <sz val="8"/>
            <rFont val="Tahoma"/>
            <family val="2"/>
          </rPr>
          <t>RCA:</t>
        </r>
        <r>
          <rPr>
            <sz val="8"/>
            <rFont val="Tahoma"/>
            <family val="2"/>
          </rPr>
          <t xml:space="preserve">
Error corregido en la Guía Técnica (ponía 3.400)
</t>
        </r>
      </text>
    </comment>
    <comment ref="D205" authorId="0">
      <text>
        <r>
          <rPr>
            <b/>
            <sz val="8"/>
            <rFont val="Tahoma"/>
            <family val="2"/>
          </rPr>
          <t>RCA:</t>
        </r>
        <r>
          <rPr>
            <sz val="8"/>
            <rFont val="Tahoma"/>
            <family val="2"/>
          </rPr>
          <t xml:space="preserve">
Error corregida en la Guía Técnica. (Ponía 2)</t>
        </r>
      </text>
    </comment>
  </commentList>
</comments>
</file>

<file path=xl/sharedStrings.xml><?xml version="1.0" encoding="utf-8"?>
<sst xmlns="http://schemas.openxmlformats.org/spreadsheetml/2006/main" count="1459" uniqueCount="1192">
  <si>
    <t>Fábrica de bloque de hormigón BH de áridos densos, AD. Hueco. (e = 290 mm)</t>
  </si>
  <si>
    <t>Fábrica de bloque de hormigón BH de áridos ligeros, AL. Perforado. (e = 80 mm)</t>
  </si>
  <si>
    <t>Fábrica de bloque de hormigón BH de áridos ligeros, AL. Perforado. (e = 90 mm)</t>
  </si>
  <si>
    <t>Fábrica de bloque de hormigón BH de áridos ligeros, AL. Perforado. (e = 110 mm)</t>
  </si>
  <si>
    <t>Fábrica de bloque de hormigón BH de áridos ligeros, AL. Perforado. (e = 140 mm)</t>
  </si>
  <si>
    <t>Fábrica de bloque de hormigón BH de áridos ligeros, AL. Perforado. (e = 190 mm)</t>
  </si>
  <si>
    <t>Fábrica de bloque de hormigón BH de áridos ligeros, AL. Perforado. (e = 240 mm)</t>
  </si>
  <si>
    <t>Fábrica de bloque de hormigón BH de áridos ligeros, AL. Perforado. (e = 290 mm)</t>
  </si>
  <si>
    <t>Fábrica de bloque de hormigón BH de áridos ligeros, AL. Macizo. (e = 140 mm)</t>
  </si>
  <si>
    <t>Fábrica de bloque de hormigón BH de áridos ligeros, AL. Macizo. (e = 170 mm)</t>
  </si>
  <si>
    <t>Fábrica de bloque de hormigón BH de áridos ligeros, AL. Macizo. (e = 240 mm)</t>
  </si>
  <si>
    <t>Fábrica de bloque de hormigón BH de áridos ligeros, AL. Macizo. (e = 290 mm)</t>
  </si>
  <si>
    <t>Fábrica de bloque de picón. Cámara simple. (e = 90 mm)</t>
  </si>
  <si>
    <t>Fábrica de bloque de picón. Cámara simple. (e = 120 mm)</t>
  </si>
  <si>
    <t>Fábrica de bloque de picón. Cámara doble. (e = 150 mm)</t>
  </si>
  <si>
    <t>Fábrica de bloque de picón. Cámara doble. (e = 200 mm)</t>
  </si>
  <si>
    <t>Fábrica de bloque de picón. Cámara doble. (e = 250 mm)</t>
  </si>
  <si>
    <t>FORJADOS Y LOSAS ALVEOLARES</t>
  </si>
  <si>
    <t>Forjado unidreccionales</t>
  </si>
  <si>
    <t>Forjados unidireccionales piezas de entrevigado cerámicas (c = 250 mm)</t>
  </si>
  <si>
    <t>Forjados unidireccionales piezas de entrevigado cerámicas (c = 300 mm)</t>
  </si>
  <si>
    <t>Forjados unidireccionales piezas de entrevigado cerámicas (c = 350 mm)</t>
  </si>
  <si>
    <t>Forjados unidireccionales piezas de entrevigado de hormigón (c = 250 mm)</t>
  </si>
  <si>
    <t>Forjados unidireccionales piezas de entrevigado de hormigón (c = 300 mm)</t>
  </si>
  <si>
    <t>Forjados unidireccionales piezas de entrevigado de hormigón (c = 350 mm)</t>
  </si>
  <si>
    <t>Forjados unidireccionales piezas de entrevigado de hormigón aligerado (c = 250 mm)</t>
  </si>
  <si>
    <t>Forjados unidireccionales piezas de entrevigado de hormigón aligerado (c = 300 mm)</t>
  </si>
  <si>
    <t>Forjados unidireccionales piezas de entrevigado de hormigón aligerado (c = 350 mm)</t>
  </si>
  <si>
    <t>Forjados unidireccionales piezas de entrevigado de hormigón aligerado (c = 400 mm)</t>
  </si>
  <si>
    <t>Forjados unidireccionales piezas de entrevigado de EPS mecanizadas enrasadas (c = 250 mm)</t>
  </si>
  <si>
    <t>Forjados unidireccionales piezas de entrevigado de EPS mecanizadas enrasadas (c = 300 mm)</t>
  </si>
  <si>
    <t>Forjados unidireccionales piezas de entrevigado de EPS mecanizadas enrasadas (c = 350 mm)</t>
  </si>
  <si>
    <t>Forjados unidireccionales piezas de entrevigado de EPS moldeadas enrasadas (c = 250 mm)</t>
  </si>
  <si>
    <t>Forjados unidireccionales piezas de entrevigado de EPS moldeadas enrasadas (c = 300 mm)</t>
  </si>
  <si>
    <t>Forjados unidireccionales piezas de entrevigado de EPS moldeadas enrasadas (c = 350 mm)</t>
  </si>
  <si>
    <t>Forjados unidireccionales piezas de entrevigado de EPS moldeadas descolgadas (c = 250 mm)</t>
  </si>
  <si>
    <t>Forjados unidireccionales piezas de entrevigado de EPS moldeadas descolgadas (c = 300 mm)</t>
  </si>
  <si>
    <t>Forjados unidireccionales piezas de entrevigado de EPS moldeadas descolgadas (c = 350 mm)</t>
  </si>
  <si>
    <t>Forjado reticulares</t>
  </si>
  <si>
    <t>Forjado reticular con piezas de entrevigado cerámicas (c = 250 mm)</t>
  </si>
  <si>
    <t>Forjado reticular con piezas de entrevigado cerámicas (c = 300 mm)</t>
  </si>
  <si>
    <t>Forjado reticular con piezas de entrevigado cerámicas (c = 350 mm)</t>
  </si>
  <si>
    <t>Forjado reticular con piezas de entrevigado de hormigón (c = 250 mm)</t>
  </si>
  <si>
    <t>Forjado reticular con piezas de entrevigado de hormigón (c = 300 mm)</t>
  </si>
  <si>
    <t>Forjado reticular con piezas de entrevigado de hormigón (c = 350 mm)</t>
  </si>
  <si>
    <t>Forjado reticular con piezas de entrevigado de hormigón (c = 400 mm)</t>
  </si>
  <si>
    <t>Forjado reticular con piezas de entrevigado de hormigón (c = 450 mm)</t>
  </si>
  <si>
    <t>Forjado reticular con piezas de entrevigado de hormigón de áridos ligeros (c = 250 mm)</t>
  </si>
  <si>
    <t>Forjado reticular con piezas de entrevigado de hormigón de áridos ligeros (c = 300 mm)</t>
  </si>
  <si>
    <t>Forjado reticular con piezas de entrevigado de hormigón de áridos ligeros (c = 350 mm)</t>
  </si>
  <si>
    <t>Forjado reticular con piezas de entrevigado de hormigón de áridos ligeros (c = 400 mm)</t>
  </si>
  <si>
    <t>Forjado reticular con piezas de entrevigado de hormigón de áridos ligeros (c = 450 mm)</t>
  </si>
  <si>
    <t>Forjado reticular con piezas de entrevigado de EPS mecanizadas enrasadas (c = 250 mm)</t>
  </si>
  <si>
    <t>Forjado reticular con piezas de entrevigado de EPS mecanizadas enrasadas (c = 300 mm)</t>
  </si>
  <si>
    <t>Forjado reticular con piezas de entrevigado de EPS mecanizadas enrasadas (c = 350 mm)</t>
  </si>
  <si>
    <t>Forjado reticular con piezas de entrevigado de EPS mecanizadas enrasadas (c = 400 mm)</t>
  </si>
  <si>
    <t>Forjado reticular con piezas de entrevigado de EPS mecanizadas enrasadas (c = 450 mm)</t>
  </si>
  <si>
    <t>Forjado reticular con piezas de entrevigado de EPS moldeadas enrasadas (c = 250 mm)</t>
  </si>
  <si>
    <t>Forjado reticular con piezas de entrevigado de EPS moldeadas enrasadas (c = 300 mm)</t>
  </si>
  <si>
    <t>Forjado reticular con piezas de entrevigado de EPS moldeadas enrasadas (c = 350 mm)</t>
  </si>
  <si>
    <t>Forjado reticular con piezas de entrevigado de EPS moldeadas enrasadas (c = 400 mm)</t>
  </si>
  <si>
    <t>Forjado reticular con piezas de entrevigado de EPS moldeadas enrasadas (c = 450 mm)</t>
  </si>
  <si>
    <t>Forjado reticular con piezas de entrevigado de EPS moldeadas descolgadas (c = 250 mm)</t>
  </si>
  <si>
    <t>Forjado reticular con piezas de entrevigado de EPS moldeadas descolgadas (c = 300 mm)</t>
  </si>
  <si>
    <t>Forjado reticular con piezas de entrevigado de EPS moldeadas descolgadas (c = 350 mm)</t>
  </si>
  <si>
    <t>Forjado reticular con piezas de entrevigado de EPS moldeadas descolgadas (c = 400 mm)</t>
  </si>
  <si>
    <t>Forjado reticular con piezas de entrevigado de EPS moldeadas descolgadas (c = 450 mm)</t>
  </si>
  <si>
    <t>Forjado reticular sin piezas de entrevigado (c = 250 mm)</t>
  </si>
  <si>
    <t>Forjado reticular sin piezas de entrevigado (c = 300 mm)</t>
  </si>
  <si>
    <t>Forjado reticular sin piezas de entrevigado (c = 350 mm)</t>
  </si>
  <si>
    <t>LOSAS ALVEOLARES</t>
  </si>
  <si>
    <t>Losas alveolares sin capa de compresión (c = 200 mm)</t>
  </si>
  <si>
    <t>Losas alveolares sin capa de compresión (c = 250 mm)</t>
  </si>
  <si>
    <t>Losas alveolares sin capa de compresión (c = 300 mm)</t>
  </si>
  <si>
    <t>Losas alveolares sin capa de compresión (c = 350 mm)</t>
  </si>
  <si>
    <t>Losas alveolares sin capa de compresión (c = 400 mm)</t>
  </si>
  <si>
    <t>Losas alveolares sin capa de compresión (c = 500 mm)</t>
  </si>
  <si>
    <t>Losas alveolares con capa de compresión (c = 200 mm)</t>
  </si>
  <si>
    <t>Losas alveolares con capa de compresión (c = 250 mm)</t>
  </si>
  <si>
    <t>Losas alveolares con capa de compresión (c = 300 mm)</t>
  </si>
  <si>
    <t>Losas alveolares con capa de compresión (c = 350 mm)</t>
  </si>
  <si>
    <t>Losas alveolares con capa de compresión (c = 400 mm)</t>
  </si>
  <si>
    <t>Losas alveolares con capa de compresión (c = 500 mm)</t>
  </si>
  <si>
    <t>LOSAS MACIZAS</t>
  </si>
  <si>
    <t>#</t>
  </si>
  <si>
    <t>AISLAMIENTOS</t>
  </si>
  <si>
    <t>PUR Inyección en tabiquería con dióxido de carbono CO2</t>
  </si>
  <si>
    <t>Panel de vidrio celular [CG]</t>
  </si>
  <si>
    <r>
      <t xml:space="preserve">Cerramiento                                                                     ( </t>
    </r>
    <r>
      <rPr>
        <b/>
        <sz val="12"/>
        <rFont val="MS Reference Sans Serif"/>
        <family val="2"/>
      </rPr>
      <t>i )</t>
    </r>
  </si>
  <si>
    <t>Arcilla Expandida (árido suelto)</t>
  </si>
  <si>
    <t>Panel de perlita expandida[EPB] (&gt;80%)</t>
  </si>
  <si>
    <t>EPS Poliestireno Expandido ( 0.029 W/[mK])</t>
  </si>
  <si>
    <t>EPS Poliestireno Expandido ( 0.037 W/[mK])</t>
  </si>
  <si>
    <t>EPS Poliestireno Expandido ( 0.046 W/[mK])</t>
  </si>
  <si>
    <t>XPS Expandido con dióxido de carbono CO2 ( 0.034 W/[mK])</t>
  </si>
  <si>
    <t>XPS Expandido con dióxido de carbono CO3 ( 0.038 W/[mK])</t>
  </si>
  <si>
    <t>XPS Expandido con dióxido de carbono CO4 ( 0.042 W/[mK])</t>
  </si>
  <si>
    <t>XPS Expandido con hidrofluorcarbonos HFC ( 0.025 W/[mK])</t>
  </si>
  <si>
    <t>XPS Expandido con hidrofluorcarbonos HFC ( 0.032 W/[mK])</t>
  </si>
  <si>
    <t>XPS Expandido con hidrofluorcarbonos HFC ( 0.039 W/[mK])</t>
  </si>
  <si>
    <t>MW Lana mineral (0.031 W/[mK])</t>
  </si>
  <si>
    <t>MW Lana mineral (0.04 W/[mK])</t>
  </si>
  <si>
    <t>MW Lana mineral (0.05 W/[mK])</t>
  </si>
  <si>
    <t>PUR Proyección con Hidrofluorcarbono HFC ( 0.028 W/[mK])</t>
  </si>
  <si>
    <t>PUR Proyección con CO2 celda cerrada ( 0.032 W/[mK])</t>
  </si>
  <si>
    <t>PUR Proyección con CO2 celda cerrada ( 0.035 W/[mK])</t>
  </si>
  <si>
    <t>PUR Plancha con HFC o Pentano y rev. permeable gases ( 0.027 W/[mK])</t>
  </si>
  <si>
    <t>PUR Plancha conHFC o Pentano y rev. permeable a gases ( 0.03 W/[mK])</t>
  </si>
  <si>
    <t>PUR Plancha conHFC o Pentano y rev. impermeable a gases ( 0.025 W/[mK])</t>
  </si>
  <si>
    <t>Cerramiento 5 (suelo)</t>
  </si>
  <si>
    <t>Cerramiento 6 (techo)</t>
  </si>
  <si>
    <r>
      <t>120</t>
    </r>
    <r>
      <rPr>
        <vertAlign val="superscript"/>
        <sz val="11"/>
        <rFont val="MS Reference Sans Serif"/>
        <family val="2"/>
      </rPr>
      <t xml:space="preserve"> (1)</t>
    </r>
  </si>
  <si>
    <t>¡ ERROR !</t>
  </si>
  <si>
    <r>
      <t>120</t>
    </r>
    <r>
      <rPr>
        <vertAlign val="superscript"/>
        <sz val="11"/>
        <rFont val="MS Reference Sans Serif"/>
        <family val="2"/>
      </rPr>
      <t xml:space="preserve"> (2)</t>
    </r>
  </si>
  <si>
    <r>
      <t xml:space="preserve">     </t>
    </r>
    <r>
      <rPr>
        <b/>
        <sz val="13"/>
        <color indexed="12"/>
        <rFont val="Symbol"/>
        <family val="1"/>
      </rPr>
      <t>d</t>
    </r>
    <r>
      <rPr>
        <b/>
        <vertAlign val="subscript"/>
        <sz val="13"/>
        <color indexed="12"/>
        <rFont val="MS Reference Sans Serif"/>
        <family val="2"/>
      </rPr>
      <t>n,1</t>
    </r>
  </si>
  <si>
    <r>
      <t xml:space="preserve">     </t>
    </r>
    <r>
      <rPr>
        <b/>
        <sz val="13"/>
        <color indexed="12"/>
        <rFont val="Symbol"/>
        <family val="1"/>
      </rPr>
      <t>d</t>
    </r>
    <r>
      <rPr>
        <b/>
        <vertAlign val="subscript"/>
        <sz val="13"/>
        <color indexed="12"/>
        <rFont val="MS Reference Sans Serif"/>
        <family val="2"/>
      </rPr>
      <t>n,2</t>
    </r>
  </si>
  <si>
    <r>
      <t xml:space="preserve">     </t>
    </r>
    <r>
      <rPr>
        <b/>
        <sz val="13"/>
        <color indexed="12"/>
        <rFont val="Symbol"/>
        <family val="1"/>
      </rPr>
      <t>d</t>
    </r>
    <r>
      <rPr>
        <b/>
        <vertAlign val="subscript"/>
        <sz val="13"/>
        <color indexed="12"/>
        <rFont val="MS Reference Sans Serif"/>
        <family val="2"/>
      </rPr>
      <t>n,3</t>
    </r>
  </si>
  <si>
    <t>DATOS GEOMÉTRICOS DEL RECINTO</t>
  </si>
  <si>
    <t>H</t>
  </si>
  <si>
    <t>[m]</t>
  </si>
  <si>
    <t>CARGA DE FUEGO DE CÁLCULO</t>
  </si>
  <si>
    <t>[MJ/m²]</t>
  </si>
  <si>
    <t>m</t>
  </si>
  <si>
    <t>[MJ]</t>
  </si>
  <si>
    <t>[min.m²/MJ]</t>
  </si>
  <si>
    <t>b</t>
  </si>
  <si>
    <t>s</t>
  </si>
  <si>
    <t>c</t>
  </si>
  <si>
    <t>Vidrio</t>
  </si>
  <si>
    <t>Acero</t>
  </si>
  <si>
    <t>[-]</t>
  </si>
  <si>
    <t>TIEMPO EQUIVALENTE</t>
  </si>
  <si>
    <t>[min]</t>
  </si>
  <si>
    <t>[ºC]</t>
  </si>
  <si>
    <t>Hormigón armado</t>
  </si>
  <si>
    <t>Acero protegido</t>
  </si>
  <si>
    <t>Acero sin proteger</t>
  </si>
  <si>
    <t>Material de la sección transversal</t>
  </si>
  <si>
    <t>Tabla F.2</t>
  </si>
  <si>
    <t>Aluminio</t>
  </si>
  <si>
    <t>Corcho</t>
  </si>
  <si>
    <t>Fábrica de bloque de hormigón</t>
  </si>
  <si>
    <t>Cálculo simplificado</t>
  </si>
  <si>
    <t>Cálculo detallado</t>
  </si>
  <si>
    <t>h</t>
  </si>
  <si>
    <t>&gt; 10</t>
  </si>
  <si>
    <t>O</t>
  </si>
  <si>
    <t>0,02 &lt; O &lt; 0,20</t>
  </si>
  <si>
    <t>[m²]</t>
  </si>
  <si>
    <t>Comercial</t>
  </si>
  <si>
    <t>Hospitalario</t>
  </si>
  <si>
    <t>Administrativo</t>
  </si>
  <si>
    <t>Docente</t>
  </si>
  <si>
    <t>Pública concurrencia</t>
  </si>
  <si>
    <t>Aparcamiento</t>
  </si>
  <si>
    <t>Tabla B.6</t>
  </si>
  <si>
    <t>Tabla B.3</t>
  </si>
  <si>
    <t>Vivienda</t>
  </si>
  <si>
    <t>Residencial</t>
  </si>
  <si>
    <t>Riesgo especial bajo</t>
  </si>
  <si>
    <t>Riesgo especial medio</t>
  </si>
  <si>
    <t>Riesgo especial alto</t>
  </si>
  <si>
    <t>Tabla B.4</t>
  </si>
  <si>
    <t>Detección automática</t>
  </si>
  <si>
    <t>Alarma automática a bomberos</t>
  </si>
  <si>
    <t>Extinción automática</t>
  </si>
  <si>
    <t>Tabla B.5</t>
  </si>
  <si>
    <t>Altura de evacuación descendente entre 15 y 28 m</t>
  </si>
  <si>
    <t>Altura de evacuación descendente de menos de 15 m</t>
  </si>
  <si>
    <t>Altura de evacuación ascendente de más de una planta</t>
  </si>
  <si>
    <t>Aparcamientos bajo otros usos</t>
  </si>
  <si>
    <t>Altura de evacuación descendente de más de 28 m</t>
  </si>
  <si>
    <t>Tabla B.1</t>
  </si>
  <si>
    <t>Altura del sector de incendio</t>
  </si>
  <si>
    <t>Altura promedio huecos verticales</t>
  </si>
  <si>
    <t>Coeficiente de aberturas</t>
  </si>
  <si>
    <t>Coeficiente de combustión</t>
  </si>
  <si>
    <t>Sup. aberturas de la fachada</t>
  </si>
  <si>
    <t>Sup. aberturas en el techo</t>
  </si>
  <si>
    <t>Sup. total envolvente del sector</t>
  </si>
  <si>
    <t>Coef. riesgo iniciación / tamaño del sector</t>
  </si>
  <si>
    <t>Coef. riesgo iniciación / tipo de uso o actividad</t>
  </si>
  <si>
    <t>Coef.correc.según las consecuencias del incendio</t>
  </si>
  <si>
    <t>Valor característico de la densidad de carga de fuego</t>
  </si>
  <si>
    <r>
      <t>k</t>
    </r>
    <r>
      <rPr>
        <b/>
        <vertAlign val="subscript"/>
        <sz val="14"/>
        <rFont val="Calibri"/>
        <family val="2"/>
      </rPr>
      <t>c</t>
    </r>
  </si>
  <si>
    <t>DENSIDAD DE LA CARGA DE FUEGO</t>
  </si>
  <si>
    <t>Tabla B.2</t>
  </si>
  <si>
    <t>Actividad</t>
  </si>
  <si>
    <t>Medidas activas voluntarias</t>
  </si>
  <si>
    <r>
      <t>d</t>
    </r>
    <r>
      <rPr>
        <b/>
        <vertAlign val="subscript"/>
        <sz val="14"/>
        <rFont val="Calibri"/>
        <family val="2"/>
      </rPr>
      <t>n</t>
    </r>
  </si>
  <si>
    <r>
      <t>d</t>
    </r>
    <r>
      <rPr>
        <b/>
        <vertAlign val="subscript"/>
        <sz val="14"/>
        <rFont val="Calibri"/>
        <family val="2"/>
      </rPr>
      <t>q1</t>
    </r>
  </si>
  <si>
    <r>
      <t>d</t>
    </r>
    <r>
      <rPr>
        <b/>
        <vertAlign val="subscript"/>
        <sz val="14"/>
        <rFont val="Calibri"/>
        <family val="2"/>
      </rPr>
      <t>q2</t>
    </r>
  </si>
  <si>
    <t>Combustible</t>
  </si>
  <si>
    <t>Otro tipo</t>
  </si>
  <si>
    <t>Tipo celulósico: madera, papel, tejidos, etc.</t>
  </si>
  <si>
    <t>Altura de evacuación</t>
  </si>
  <si>
    <t>Altura de evacuación ascendente hasta 2,8 m</t>
  </si>
  <si>
    <t>Uso previsto</t>
  </si>
  <si>
    <t>Residencial Vivienda</t>
  </si>
  <si>
    <t>Residencial Público</t>
  </si>
  <si>
    <t>Pública Concurrencia</t>
  </si>
  <si>
    <t>Densidad de carga de fuego</t>
  </si>
  <si>
    <t>Valor de la tabla B.6</t>
  </si>
  <si>
    <t>(13,7 * O)</t>
  </si>
  <si>
    <t>Superficie de suelo del sector</t>
  </si>
  <si>
    <t>Cerramiento 1</t>
  </si>
  <si>
    <t>Cerramiento 2</t>
  </si>
  <si>
    <t>Cerramiento 3</t>
  </si>
  <si>
    <t>Cerramiento 4</t>
  </si>
  <si>
    <t>Cerramiento 5</t>
  </si>
  <si>
    <t>Cerramiento 6</t>
  </si>
  <si>
    <t>Paramento</t>
  </si>
  <si>
    <t>Suelo</t>
  </si>
  <si>
    <t>Techo</t>
  </si>
  <si>
    <t>espesor</t>
  </si>
  <si>
    <t>densidad</t>
  </si>
  <si>
    <t>conductividad térmica</t>
  </si>
  <si>
    <t>r</t>
  </si>
  <si>
    <t>l</t>
  </si>
  <si>
    <t>calor específico</t>
  </si>
  <si>
    <t>[cm]</t>
  </si>
  <si>
    <t>[J/kgK]</t>
  </si>
  <si>
    <t>[kg/m³]</t>
  </si>
  <si>
    <t>[W/mK]</t>
  </si>
  <si>
    <t>Aberturas en cerramiento 1</t>
  </si>
  <si>
    <t>Aberturas en cerramiento 2</t>
  </si>
  <si>
    <t>Aberturas en cerramiento 3</t>
  </si>
  <si>
    <t>Aberturas en cerramiento 4</t>
  </si>
  <si>
    <t>alto abertura</t>
  </si>
  <si>
    <t>ancho abertura</t>
  </si>
  <si>
    <t>Rapidez de desarrollo del fuego</t>
  </si>
  <si>
    <t>Fuegos de desarrollo lento</t>
  </si>
  <si>
    <t>Fuegos de desarrollo medio</t>
  </si>
  <si>
    <t>Fuegos de desarrollo rápido</t>
  </si>
  <si>
    <t>Hospital (habitación)</t>
  </si>
  <si>
    <t>Hotel (habitación)</t>
  </si>
  <si>
    <t>Biblioteca</t>
  </si>
  <si>
    <t>Oficina</t>
  </si>
  <si>
    <t>Aula de escuela</t>
  </si>
  <si>
    <t>Centro comercial</t>
  </si>
  <si>
    <t>Transporte (espacio público)</t>
  </si>
  <si>
    <t>Medio</t>
  </si>
  <si>
    <t>Rápido</t>
  </si>
  <si>
    <t>Lento</t>
  </si>
  <si>
    <t xml:space="preserve"> [min]</t>
  </si>
  <si>
    <t xml:space="preserve"> [MJ/m²]</t>
  </si>
  <si>
    <t xml:space="preserve"> [h]</t>
  </si>
  <si>
    <t>Teatro /cine</t>
  </si>
  <si>
    <t>COEFICIENTE DE VENTILACIÓN</t>
  </si>
  <si>
    <t>COEFICIENTE DE CORRECCIÓN  SEGÚN EL MATERIAL ESTRUCTURAL</t>
  </si>
  <si>
    <t>COEFICIENTE EN FUNCIÓN DE LAS PROPIEDADES TÉRMICAS DE LA ENVOLVENTE</t>
  </si>
  <si>
    <t>Área total de cerramientos</t>
  </si>
  <si>
    <t>Material estructual</t>
  </si>
  <si>
    <t>área de aberturas</t>
  </si>
  <si>
    <t>Cálculo del coeficiente de conversión en función de las propiedades térmicas de la envovlente</t>
  </si>
  <si>
    <t>(Fabricación y Venta)</t>
  </si>
  <si>
    <t>Abonos químicos</t>
  </si>
  <si>
    <t>Aceites comestibles</t>
  </si>
  <si>
    <t>Aceites comestibles, expedición</t>
  </si>
  <si>
    <t>Aceites: mineral, vegetal y animal</t>
  </si>
  <si>
    <t>Acero, agujas de</t>
  </si>
  <si>
    <t>Acetileno, llenado de botellas</t>
  </si>
  <si>
    <t>Ácido carbónico</t>
  </si>
  <si>
    <t>Ácidos inorgánicos</t>
  </si>
  <si>
    <t>Acumuladores</t>
  </si>
  <si>
    <t>Acumuladores expedición</t>
  </si>
  <si>
    <t>Alambre metálico aislado</t>
  </si>
  <si>
    <t>Alambre metálico no aislado</t>
  </si>
  <si>
    <t>Alfarería</t>
  </si>
  <si>
    <t>Algodón en rama, guata</t>
  </si>
  <si>
    <t>Alimentación, embalaje</t>
  </si>
  <si>
    <t>Alimentación, expedición</t>
  </si>
  <si>
    <t>Alimentación, platos precocinados</t>
  </si>
  <si>
    <t>Almacenes de talleres, etc.</t>
  </si>
  <si>
    <t>Almidón</t>
  </si>
  <si>
    <t>Alquitrán, productos de</t>
  </si>
  <si>
    <t>Altos hornos</t>
  </si>
  <si>
    <t>Aluminio, producción de</t>
  </si>
  <si>
    <t>Aluminio, trabajo de</t>
  </si>
  <si>
    <t>Antigüedades, venta de</t>
  </si>
  <si>
    <t>Aparatos de radio, fabricación</t>
  </si>
  <si>
    <t>Aparatos de radio, venta</t>
  </si>
  <si>
    <t>Aparatos de televisión</t>
  </si>
  <si>
    <t>Aparatos domésticos</t>
  </si>
  <si>
    <t>Aparatos eléctricos</t>
  </si>
  <si>
    <t>Aparatos eléctricos, reparación</t>
  </si>
  <si>
    <t>Aparatos electrónicos</t>
  </si>
  <si>
    <t>Aparatos electrónicos, reparación</t>
  </si>
  <si>
    <t>Aparatos fotográficos</t>
  </si>
  <si>
    <t>Aparatos mecánicos</t>
  </si>
  <si>
    <t>Aparatos pequeños, construcción de</t>
  </si>
  <si>
    <t>Aparatos sanitarios, taller</t>
  </si>
  <si>
    <t>Aparatos, expedición de</t>
  </si>
  <si>
    <t>Aparatos, prueba de</t>
  </si>
  <si>
    <t>Aparatos, talleres de reparación</t>
  </si>
  <si>
    <t>Aparcamientos, edificios de</t>
  </si>
  <si>
    <t>Apósitos, fabricación de artículos</t>
  </si>
  <si>
    <t>Archivos</t>
  </si>
  <si>
    <t>Armarios frigoríficos</t>
  </si>
  <si>
    <t>Armas</t>
  </si>
  <si>
    <t>Artículos de metal</t>
  </si>
  <si>
    <t>Artículos de yeso</t>
  </si>
  <si>
    <t>Artículos metal fundidos por inyección</t>
  </si>
  <si>
    <t>Artículos metálicos fresado</t>
  </si>
  <si>
    <t>Artículos metálicos, amolado</t>
  </si>
  <si>
    <t>Artículos metálicos, barnizado</t>
  </si>
  <si>
    <t>Artículos metálicos, cerrajería</t>
  </si>
  <si>
    <t>Artículos metálicos, chatarras</t>
  </si>
  <si>
    <t>Artículos metálicos, dorado</t>
  </si>
  <si>
    <t>Artículos metálicos, estampado</t>
  </si>
  <si>
    <t>Artículos metálicos, forjado</t>
  </si>
  <si>
    <t>Artículos metálicos, fundición</t>
  </si>
  <si>
    <t>Artículos metálicos, grabación</t>
  </si>
  <si>
    <t>Artículos metálicos, soldadura</t>
  </si>
  <si>
    <t>Artículos metálicos, soldadura ligera</t>
  </si>
  <si>
    <t>Aserraderos</t>
  </si>
  <si>
    <t>Asfalto, manipulación de</t>
  </si>
  <si>
    <t>Automóvil, carrocerías de</t>
  </si>
  <si>
    <t>Automóviles, garajes y aparcamientos</t>
  </si>
  <si>
    <t>Automóviles, guarnición</t>
  </si>
  <si>
    <t>Automóviles, montaje</t>
  </si>
  <si>
    <t>Automóviles, pintura</t>
  </si>
  <si>
    <t>Automóviles, reparación</t>
  </si>
  <si>
    <t>Automóviles, venta de accesorios</t>
  </si>
  <si>
    <t>Aviones</t>
  </si>
  <si>
    <t>Aviones, hangares</t>
  </si>
  <si>
    <t>Azúcar, productos de</t>
  </si>
  <si>
    <t>Azufre</t>
  </si>
  <si>
    <t>Balanzas</t>
  </si>
  <si>
    <t>Barcos de madera</t>
  </si>
  <si>
    <t>Barcos de plástico</t>
  </si>
  <si>
    <t>Barcos metálicos</t>
  </si>
  <si>
    <t>Barnices</t>
  </si>
  <si>
    <t>Barnices a la cera</t>
  </si>
  <si>
    <t>Barnices, expedición</t>
  </si>
  <si>
    <t>Barnizado</t>
  </si>
  <si>
    <t>Bebidas alcohólicas (licores)</t>
  </si>
  <si>
    <t>Bebidas alcohólicas, venta</t>
  </si>
  <si>
    <t>Bebidas bajas o sin de alcohol</t>
  </si>
  <si>
    <t>Bebidas sin alcohol, expedición de</t>
  </si>
  <si>
    <t>Bebidas sin alcohol, zumos de fruta</t>
  </si>
  <si>
    <t>Bibliotecas</t>
  </si>
  <si>
    <t>Bicicletas</t>
  </si>
  <si>
    <t>Bodegas (vinos)</t>
  </si>
  <si>
    <t>Bramante</t>
  </si>
  <si>
    <t>Cables</t>
  </si>
  <si>
    <t>Cacao, productos de</t>
  </si>
  <si>
    <t>Café, extracto</t>
  </si>
  <si>
    <t>Café, tostadero</t>
  </si>
  <si>
    <t>Cajas de madera</t>
  </si>
  <si>
    <t>Cajas fuertes</t>
  </si>
  <si>
    <t>Calderas, edificios de</t>
  </si>
  <si>
    <t>Calefactores</t>
  </si>
  <si>
    <t>Calzado</t>
  </si>
  <si>
    <t>1.5</t>
  </si>
  <si>
    <t>Calzados, expedición</t>
  </si>
  <si>
    <t>Calzados, venta</t>
  </si>
  <si>
    <t>Cantinas</t>
  </si>
  <si>
    <t>Caramelos</t>
  </si>
  <si>
    <t>Caramelos, embalado</t>
  </si>
  <si>
    <t>Carnicerías, venta</t>
  </si>
  <si>
    <t>Carretería, artículos de</t>
  </si>
  <si>
    <t>Cartón</t>
  </si>
  <si>
    <t>Cartón embreado</t>
  </si>
  <si>
    <t>Cartón ondulado</t>
  </si>
  <si>
    <t>Cartón piedra</t>
  </si>
  <si>
    <t>Cartonaje</t>
  </si>
  <si>
    <t>Cartonaje, expedición de</t>
  </si>
  <si>
    <t>Caucho, artículos de</t>
  </si>
  <si>
    <t>Caucho, venta de artículos de</t>
  </si>
  <si>
    <t>Celuloide</t>
  </si>
  <si>
    <t>Cemento</t>
  </si>
  <si>
    <t>Central de calefacción a distancia</t>
  </si>
  <si>
    <t>Centrales hidráulicas</t>
  </si>
  <si>
    <t>Centrales hidroeléctricas</t>
  </si>
  <si>
    <t>Centrales térmicas</t>
  </si>
  <si>
    <t>Cepillos y brochas</t>
  </si>
  <si>
    <t>Cera, artículos de</t>
  </si>
  <si>
    <t>Cera, venta de artículos de</t>
  </si>
  <si>
    <t>Cerámica, artículos de</t>
  </si>
  <si>
    <t>Cerrajerías</t>
  </si>
  <si>
    <t>Cervecerías</t>
  </si>
  <si>
    <t>Cestería</t>
  </si>
  <si>
    <t>Cestería, venta de artículos de</t>
  </si>
  <si>
    <t>Chapa, artículos de</t>
  </si>
  <si>
    <t>Chapa, embalaje de artículos</t>
  </si>
  <si>
    <t>Chatarrería</t>
  </si>
  <si>
    <t>Chocolate</t>
  </si>
  <si>
    <t>Chocolate, embalaje</t>
  </si>
  <si>
    <t>Chocolate, fabricación, sala de moldes</t>
  </si>
  <si>
    <t>Cines</t>
  </si>
  <si>
    <t>Cochecitos de niño I</t>
  </si>
  <si>
    <t>Colchones no sintéticos</t>
  </si>
  <si>
    <t>Colores y barnices con diluyentes combustibles</t>
  </si>
  <si>
    <t>Colores y barnices, manufacturas de</t>
  </si>
  <si>
    <t>Colores y barnices, mezclas</t>
  </si>
  <si>
    <t>Colores y barnices, venta I</t>
  </si>
  <si>
    <t>Confiterías</t>
  </si>
  <si>
    <t>Congelados</t>
  </si>
  <si>
    <t>Conservas</t>
  </si>
  <si>
    <t>Corcho, artículos de</t>
  </si>
  <si>
    <t>Cordelerías</t>
  </si>
  <si>
    <t>Cordelerías, venta</t>
  </si>
  <si>
    <t>Correas</t>
  </si>
  <si>
    <t>Cortinas en rollo</t>
  </si>
  <si>
    <t>Cosméticos</t>
  </si>
  <si>
    <t>Cristalerías</t>
  </si>
  <si>
    <t>Cuero sintético</t>
  </si>
  <si>
    <t>Cuero sintético, artículos de</t>
  </si>
  <si>
    <t>Cuero sintético, recorte de artículos de</t>
  </si>
  <si>
    <t>Cuero, artículos de</t>
  </si>
  <si>
    <t>Cuero, recortes de artículos de</t>
  </si>
  <si>
    <t>Cuero, venta de artículos de</t>
  </si>
  <si>
    <t>Deportes, venta de artículos de</t>
  </si>
  <si>
    <t>Discos, discos compactos y similares</t>
  </si>
  <si>
    <t>Droguerías</t>
  </si>
  <si>
    <t>Edificios frigoríficos</t>
  </si>
  <si>
    <t>Electricidad, taller de</t>
  </si>
  <si>
    <t>Embalaje de material impreso</t>
  </si>
  <si>
    <t>Embalaje de mercancías combustibles</t>
  </si>
  <si>
    <t>Embalaje de mercancías incombustibles</t>
  </si>
  <si>
    <t>Embalaje de productos alimenticios</t>
  </si>
  <si>
    <t>Embalaje de textiles</t>
  </si>
  <si>
    <t>Emisoras de radio</t>
  </si>
  <si>
    <t>Encuadernación</t>
  </si>
  <si>
    <t>Escobas</t>
  </si>
  <si>
    <t>Esculturas de piedra</t>
  </si>
  <si>
    <t>Especias</t>
  </si>
  <si>
    <t>Espumas sintéticas</t>
  </si>
  <si>
    <t>Espumas sintéticas, artículos de</t>
  </si>
  <si>
    <t>Esquíes</t>
  </si>
  <si>
    <t>Estampación de productos sintéticos (cuero, etc.)</t>
  </si>
  <si>
    <t>Estampado de materias sintéticas</t>
  </si>
  <si>
    <t>Estampado de metales</t>
  </si>
  <si>
    <t>estanterías de madera</t>
  </si>
  <si>
    <t>Estilográficas</t>
  </si>
  <si>
    <t>Estudios de televisión</t>
  </si>
  <si>
    <t>Estufas de gas</t>
  </si>
  <si>
    <t>Expedición de aparatos, parcialmente sintéticos</t>
  </si>
  <si>
    <t>Expedición de aparatos, totalmente sintéticos</t>
  </si>
  <si>
    <t>Expedición de artículos de cristal</t>
  </si>
  <si>
    <t>Expedición de artículos de hojalata</t>
  </si>
  <si>
    <t>Expedición de artículos impresos</t>
  </si>
  <si>
    <t>Expedición de artículos sintéticos</t>
  </si>
  <si>
    <t>Expedición de bebidas</t>
  </si>
  <si>
    <t>Expedición de cartonaje</t>
  </si>
  <si>
    <t>Expedición de ceras y barnices</t>
  </si>
  <si>
    <t>Expedición de muebles</t>
  </si>
  <si>
    <t>Expedición de pequeños artículos de madera</t>
  </si>
  <si>
    <t>Expedición de productos alimenticios</t>
  </si>
  <si>
    <t>Expedición de textiles</t>
  </si>
  <si>
    <t>Exposición de automóviles</t>
  </si>
  <si>
    <t>Exposición de cuadros</t>
  </si>
  <si>
    <t>Exposición de máquinas</t>
  </si>
  <si>
    <t>Exposición de muebles</t>
  </si>
  <si>
    <t>Farmacias (almacenes incluidos)</t>
  </si>
  <si>
    <t>Féretros de madera</t>
  </si>
  <si>
    <t>Fieltro</t>
  </si>
  <si>
    <t>Fieltro, artículos de</t>
  </si>
  <si>
    <t>Flores artificiales</t>
  </si>
  <si>
    <t>Flores, venta de</t>
  </si>
  <si>
    <t>Fontanería</t>
  </si>
  <si>
    <t>Forraje</t>
  </si>
  <si>
    <t>Fósforo</t>
  </si>
  <si>
    <t>Fósforos</t>
  </si>
  <si>
    <t>Fotocopias, talleres</t>
  </si>
  <si>
    <t>Fotografía, laboratorios</t>
  </si>
  <si>
    <t>Fotografía, películas</t>
  </si>
  <si>
    <t>Fotografía, talleres</t>
  </si>
  <si>
    <t>Fotografía, tienda</t>
  </si>
  <si>
    <t>Fraguas</t>
  </si>
  <si>
    <t>Fundición de metales</t>
  </si>
  <si>
    <t>Funiculares</t>
  </si>
  <si>
    <t>Galvanoplastia</t>
  </si>
  <si>
    <t>Grandes almacenes</t>
  </si>
  <si>
    <t>Granos</t>
  </si>
  <si>
    <t>Grasas</t>
  </si>
  <si>
    <t>Grasas comestibles</t>
  </si>
  <si>
    <t>Grasas comestibles, expedición</t>
  </si>
  <si>
    <t>Guantes</t>
  </si>
  <si>
    <t>Guardarropa, armarios de madera</t>
  </si>
  <si>
    <t>Guardarropa, armarios metálicos</t>
  </si>
  <si>
    <t>Harina en sacos</t>
  </si>
  <si>
    <t>Harina, fábrica o comercio sin almacén</t>
  </si>
  <si>
    <t>Heladería</t>
  </si>
  <si>
    <t>Herramientas</t>
  </si>
  <si>
    <t>Hilados, cardados</t>
  </si>
  <si>
    <t>Hilados, encanillado-bobinado</t>
  </si>
  <si>
    <t>Hilados, hilatura</t>
  </si>
  <si>
    <t>Hilados, torcido</t>
  </si>
  <si>
    <t>Hojalaterías</t>
  </si>
  <si>
    <t>Hormigón, artículos de</t>
  </si>
  <si>
    <t>Hornos</t>
  </si>
  <si>
    <t>Hule</t>
  </si>
  <si>
    <t>Hule, artículos de</t>
  </si>
  <si>
    <t>Imprentas, embalaje</t>
  </si>
  <si>
    <t>Imprentas, expedición</t>
  </si>
  <si>
    <t>Imprentas, salas de máquinas</t>
  </si>
  <si>
    <t>Imprentas, taller tipográfico</t>
  </si>
  <si>
    <t>Incineración de basuras</t>
  </si>
  <si>
    <t>Instaladores electricistas</t>
  </si>
  <si>
    <t>Instaladores, talleres</t>
  </si>
  <si>
    <t>Instrumentos de música</t>
  </si>
  <si>
    <t>Instrumentos de óptica</t>
  </si>
  <si>
    <t>Jabón</t>
  </si>
  <si>
    <t>Joyas, fabricación</t>
  </si>
  <si>
    <t>Joyas, venta</t>
  </si>
  <si>
    <t>Juguetes</t>
  </si>
  <si>
    <t>Laboratorios bacteriológicos</t>
  </si>
  <si>
    <t>Laboratorios de física</t>
  </si>
  <si>
    <t>Laboratorios fotográficos</t>
  </si>
  <si>
    <t>Laboratorios metalúrgicos</t>
  </si>
  <si>
    <t>Laboratorios odontológicos</t>
  </si>
  <si>
    <t>Laboratorios químicos</t>
  </si>
  <si>
    <t>Láminas de hojalata</t>
  </si>
  <si>
    <t>Lámparas de incandescencia</t>
  </si>
  <si>
    <t>Lapiceros</t>
  </si>
  <si>
    <t>Lavadoras</t>
  </si>
  <si>
    <t>Lavanderías</t>
  </si>
  <si>
    <t>Leche condensada</t>
  </si>
  <si>
    <t>Leche en polvo</t>
  </si>
  <si>
    <t>Legumbres frescas, venta</t>
  </si>
  <si>
    <t>Legumbres secas</t>
  </si>
  <si>
    <t>Levadura</t>
  </si>
  <si>
    <t>Librerías</t>
  </si>
  <si>
    <t>Limpieza química</t>
  </si>
  <si>
    <t>Linóleo</t>
  </si>
  <si>
    <t>Locales de desechos (diversas mercancías)</t>
  </si>
  <si>
    <t>Madera, artículos de, barnizado</t>
  </si>
  <si>
    <t>Madera, artículos de, carpintería</t>
  </si>
  <si>
    <t>Madera, artículos de, expedición</t>
  </si>
  <si>
    <t>Madera, artículos de, impregnación</t>
  </si>
  <si>
    <t>Madera, artículos de, marquetería</t>
  </si>
  <si>
    <t>Madera, artículos de, pulimentado</t>
  </si>
  <si>
    <t>Madera, artículos de, secado</t>
  </si>
  <si>
    <t>Madera, artículos de, serrado</t>
  </si>
  <si>
    <t>Madera, artículos de, tallado</t>
  </si>
  <si>
    <t>Madera, artículos de, torneado</t>
  </si>
  <si>
    <t>Madera, artículos de, troquelado</t>
  </si>
  <si>
    <t>Madera, artículos ebanistería</t>
  </si>
  <si>
    <t>Madera, mezclada o variada</t>
  </si>
  <si>
    <t>Mantequilla</t>
  </si>
  <si>
    <t>Máquinas</t>
  </si>
  <si>
    <t>Máquinas de coser</t>
  </si>
  <si>
    <t>Máquinas de oficina</t>
  </si>
  <si>
    <t>Marcos</t>
  </si>
  <si>
    <t>Mármol, artículos de</t>
  </si>
  <si>
    <t>Mataderos</t>
  </si>
  <si>
    <t>Material de oficina</t>
  </si>
  <si>
    <t>Materiales sintéticos</t>
  </si>
  <si>
    <t>Materiales usados, tratamiento</t>
  </si>
  <si>
    <t>Materias sintéticas inyectadas</t>
  </si>
  <si>
    <t>Materias sintéticas, artículos de</t>
  </si>
  <si>
    <t>Materias sintéticas, estampado</t>
  </si>
  <si>
    <t>Materias sintéticas, expedición</t>
  </si>
  <si>
    <t>Materias sintéticas, soldadura de piezas</t>
  </si>
  <si>
    <t>Mecánica de precisión, taller</t>
  </si>
  <si>
    <t>Médica, consulta</t>
  </si>
  <si>
    <t>Medicamentos, embalaje</t>
  </si>
  <si>
    <t>Medicamentos, venta</t>
  </si>
  <si>
    <t>Mercería, venta</t>
  </si>
  <si>
    <t>Mermelada</t>
  </si>
  <si>
    <t>Metales preciosos</t>
  </si>
  <si>
    <t>Metales, manufacturas en general</t>
  </si>
  <si>
    <t>Metálicas, grandes construcciones</t>
  </si>
  <si>
    <t>Minerales</t>
  </si>
  <si>
    <t>Mostaza</t>
  </si>
  <si>
    <t>Motocicletas</t>
  </si>
  <si>
    <t>Motores eléctricos</t>
  </si>
  <si>
    <t>Muebles de acero</t>
  </si>
  <si>
    <t>Muebles de madera</t>
  </si>
  <si>
    <t>Muebles de madera, barnizado</t>
  </si>
  <si>
    <t>Muebles, barnizado de</t>
  </si>
  <si>
    <t>Muebles, carpintería</t>
  </si>
  <si>
    <t>Muebles, tapizado sin espuma sintética</t>
  </si>
  <si>
    <t>Muebles, venta</t>
  </si>
  <si>
    <t>Muelles de carga con mercancías</t>
  </si>
  <si>
    <t>Museos</t>
  </si>
  <si>
    <t>Música, tienda de</t>
  </si>
  <si>
    <t>Neumáticos</t>
  </si>
  <si>
    <t>Neumáticos de automóviles</t>
  </si>
  <si>
    <t>Oficinas comerciales</t>
  </si>
  <si>
    <t>Oficinas postales</t>
  </si>
  <si>
    <t>Oficinas técnicas</t>
  </si>
  <si>
    <t>Orfebrería</t>
  </si>
  <si>
    <t>Paja, artículos de</t>
  </si>
  <si>
    <t>Paja, embalajes de</t>
  </si>
  <si>
    <t>Paletas de madera</t>
  </si>
  <si>
    <t>Palillos</t>
  </si>
  <si>
    <t>Panaderías industriales</t>
  </si>
  <si>
    <t>Panaderías, almacenes</t>
  </si>
  <si>
    <t>Panaderías, laboratorios y hornos</t>
  </si>
  <si>
    <t>Paneles de corcho</t>
  </si>
  <si>
    <t>Paneles de madera aglomerada</t>
  </si>
  <si>
    <t>Paneles de madera contrachapada</t>
  </si>
  <si>
    <t>Papel</t>
  </si>
  <si>
    <t>Papel, apresto</t>
  </si>
  <si>
    <t>Papel, barnizado de I</t>
  </si>
  <si>
    <t>Papel, tratam. de la madera y materias celulósicas</t>
  </si>
  <si>
    <t>Papel, tratamiento-fabricación</t>
  </si>
  <si>
    <t>Papelería</t>
  </si>
  <si>
    <t>Papelería, venta</t>
  </si>
  <si>
    <t>Paraguas</t>
  </si>
  <si>
    <t>Paraguas, venta</t>
  </si>
  <si>
    <t>Parquets</t>
  </si>
  <si>
    <t>Pastas alimenticias</t>
  </si>
  <si>
    <t>Pastas alimenticias, expedición</t>
  </si>
  <si>
    <t>Pegamentos combustibles</t>
  </si>
  <si>
    <t>Pegamentos incombustibles</t>
  </si>
  <si>
    <t>Peletería, productos de</t>
  </si>
  <si>
    <t>Peletería, venta</t>
  </si>
  <si>
    <t>Películas, copias</t>
  </si>
  <si>
    <t>Películas, talleres de</t>
  </si>
  <si>
    <t>Perfumería, artículos de</t>
  </si>
  <si>
    <t>Perfumería, venta de artículos de</t>
  </si>
  <si>
    <t>Persianas, fabricación de</t>
  </si>
  <si>
    <t>Piedras artificiales</t>
  </si>
  <si>
    <t>Piedras de afilar</t>
  </si>
  <si>
    <t>Piedras preciosas, tallado</t>
  </si>
  <si>
    <t>Piedras refractarias, artículos de</t>
  </si>
  <si>
    <t>Pilas secas</t>
  </si>
  <si>
    <t>Pinceles</t>
  </si>
  <si>
    <t>Placas de fibras blandas</t>
  </si>
  <si>
    <t>Placas de resina sintética</t>
  </si>
  <si>
    <t>Planeadores</t>
  </si>
  <si>
    <t>Porcelana</t>
  </si>
  <si>
    <t>Prendas de vestir</t>
  </si>
  <si>
    <t>Prendas de vestir, venta</t>
  </si>
  <si>
    <t>Proceso de datos, sala de ordenador</t>
  </si>
  <si>
    <t>Productos de amianto</t>
  </si>
  <si>
    <t>Productos de carnicería</t>
  </si>
  <si>
    <t>Productos de lavado (lejía)</t>
  </si>
  <si>
    <t>Productos de reparación de calzado</t>
  </si>
  <si>
    <t>Productos farmacéuticos</t>
  </si>
  <si>
    <t>Productos lácteos</t>
  </si>
  <si>
    <t>Productos laminados salvo chapa y alambre</t>
  </si>
  <si>
    <t>Productos químicos combustibles</t>
  </si>
  <si>
    <t>Puertas de madera</t>
  </si>
  <si>
    <t>Puertas plásticas</t>
  </si>
  <si>
    <t>Quesos</t>
  </si>
  <si>
    <t>Quioscos de periódicos</t>
  </si>
  <si>
    <t>Radiología, gabinete de</t>
  </si>
  <si>
    <t>Refrigeradores</t>
  </si>
  <si>
    <t>Rejilla, asientos y respaldos</t>
  </si>
  <si>
    <t>Relojes</t>
  </si>
  <si>
    <t>Relojes, reparación de</t>
  </si>
  <si>
    <t>Relojes, venta</t>
  </si>
  <si>
    <t>residenciales</t>
  </si>
  <si>
    <t>Resinas naturales</t>
  </si>
  <si>
    <t>Resinas sintéticas</t>
  </si>
  <si>
    <t>Resinas sintéticas, placas de</t>
  </si>
  <si>
    <t>Restaurantes</t>
  </si>
  <si>
    <t>Revestimientos de suelos combustibles</t>
  </si>
  <si>
    <t>Revestimientos de suelos combustibles, venta</t>
  </si>
  <si>
    <t>Rodamientos o cojinetes de bolas</t>
  </si>
  <si>
    <t>Sacos de papel</t>
  </si>
  <si>
    <t>Sacos de plástico</t>
  </si>
  <si>
    <t>Sacos de yute</t>
  </si>
  <si>
    <t>Salinas, productos de</t>
  </si>
  <si>
    <t>Servicios de mesa</t>
  </si>
  <si>
    <t>Sombrererías</t>
  </si>
  <si>
    <t>Sosa</t>
  </si>
  <si>
    <t>Tabacos, artículos de</t>
  </si>
  <si>
    <t>Tabacos, venta de artículos</t>
  </si>
  <si>
    <t>Talco</t>
  </si>
  <si>
    <t>Tallado de piedra</t>
  </si>
  <si>
    <t>Talleres de enchapado</t>
  </si>
  <si>
    <t>Talleres de guarnicionería</t>
  </si>
  <si>
    <t>Talleres de pintura</t>
  </si>
  <si>
    <t>Talleres de reparación</t>
  </si>
  <si>
    <t>Talleres eléctricos</t>
  </si>
  <si>
    <t>Talleres mecánicos</t>
  </si>
  <si>
    <t>Tapicerías</t>
  </si>
  <si>
    <t>Tapicerías, artículos de</t>
  </si>
  <si>
    <t>Tapices</t>
  </si>
  <si>
    <t>Tapices, tintura</t>
  </si>
  <si>
    <t>Tapices, venta</t>
  </si>
  <si>
    <t>Teatros</t>
  </si>
  <si>
    <t>Tejares, cocción</t>
  </si>
  <si>
    <t>Tejares, prensado</t>
  </si>
  <si>
    <t>Tejares, preparación de arcilla</t>
  </si>
  <si>
    <t>Tejares, secadero, estanterías de madera</t>
  </si>
  <si>
    <t>Tejares, secadero, estanterías metálicas</t>
  </si>
  <si>
    <t>Tejidos de rafia</t>
  </si>
  <si>
    <t>Tejidos sintéticos</t>
  </si>
  <si>
    <t>Tejidos, seda artificial</t>
  </si>
  <si>
    <t>Teléfonos</t>
  </si>
  <si>
    <t>Teléfonos, centrales de</t>
  </si>
  <si>
    <t>Textiles, apresto</t>
  </si>
  <si>
    <t>Textiles, bajos de prendas</t>
  </si>
  <si>
    <t>Textiles, blanqueado</t>
  </si>
  <si>
    <t>Textiles, bordado</t>
  </si>
  <si>
    <t>Textiles, calandrado</t>
  </si>
  <si>
    <t>Textiles, confección</t>
  </si>
  <si>
    <t>Textiles, corte</t>
  </si>
  <si>
    <t>Textiles, de yute</t>
  </si>
  <si>
    <t>Textiles, embalaje</t>
  </si>
  <si>
    <t>Textiles, estampado</t>
  </si>
  <si>
    <t>Textiles, expedición</t>
  </si>
  <si>
    <t>Textiles, forros</t>
  </si>
  <si>
    <t>Textiles, lencería</t>
  </si>
  <si>
    <t>Textiles, mantas</t>
  </si>
  <si>
    <t>Textiles, prendas de vestir</t>
  </si>
  <si>
    <t>Textiles, preparación</t>
  </si>
  <si>
    <t>Textiles, ropa de cama</t>
  </si>
  <si>
    <t>Textiles, tejidos (fabricación)</t>
  </si>
  <si>
    <t>Textiles, teñido</t>
  </si>
  <si>
    <t>Textiles, tricotado</t>
  </si>
  <si>
    <t>Textiles, venta</t>
  </si>
  <si>
    <t>Tintas</t>
  </si>
  <si>
    <t>Tintas de imprenta</t>
  </si>
  <si>
    <t>Tintorerías</t>
  </si>
  <si>
    <t>Toldos o lonas</t>
  </si>
  <si>
    <t>Toneles de madera</t>
  </si>
  <si>
    <t>Toneles de plástico</t>
  </si>
  <si>
    <t>Torneado de piezas de cobre/bronce</t>
  </si>
  <si>
    <t>Transformadores</t>
  </si>
  <si>
    <t>Transformadores, bobinado</t>
  </si>
  <si>
    <t>Transformadores, estación de</t>
  </si>
  <si>
    <t>Tubos fluorescentes</t>
  </si>
  <si>
    <t>Vagones, fabricación de</t>
  </si>
  <si>
    <t>Vehículos</t>
  </si>
  <si>
    <t>Venta por correspondencia, empresas de</t>
  </si>
  <si>
    <t>Ventanas de madera</t>
  </si>
  <si>
    <t>Ventanas de plástico</t>
  </si>
  <si>
    <t>Vidrio, artículos de</t>
  </si>
  <si>
    <t>Vidrio, expedición</t>
  </si>
  <si>
    <t>Vidrio, plano, fábrica de</t>
  </si>
  <si>
    <t>Vidrio, talleres de soplado</t>
  </si>
  <si>
    <t>Vidrio, tintura de</t>
  </si>
  <si>
    <t>Vidrio, tratamiento de</t>
  </si>
  <si>
    <t>Vidrio, venta de artículos de</t>
  </si>
  <si>
    <t>Vinagre, producción de</t>
  </si>
  <si>
    <t>Vulcanización</t>
  </si>
  <si>
    <t>Yeso</t>
  </si>
  <si>
    <t>Zulaque de vidrieros</t>
  </si>
  <si>
    <t>(Almacenamiento)</t>
  </si>
  <si>
    <t>Algodón, almacén de</t>
  </si>
  <si>
    <t>Alimentación, materias primas</t>
  </si>
  <si>
    <t>Alquitrán</t>
  </si>
  <si>
    <t>Artículos pirotécnicos</t>
  </si>
  <si>
    <t>Asfalto (bidones, bloques)</t>
  </si>
  <si>
    <t>Automóviles, almacén de accesorios</t>
  </si>
  <si>
    <t>Azúcar</t>
  </si>
  <si>
    <t>Bramante, almacén de</t>
  </si>
  <si>
    <t>Café crudo, sin refinar</t>
  </si>
  <si>
    <t>Calzado, accesorios de</t>
  </si>
  <si>
    <t>Carbón de coque</t>
  </si>
  <si>
    <t>Caucho</t>
  </si>
  <si>
    <t>Cera</t>
  </si>
  <si>
    <t>Crin, cerda de</t>
  </si>
  <si>
    <t>Cuero</t>
  </si>
  <si>
    <t>Depósitos de hidrocarburos</t>
  </si>
  <si>
    <t>Depósitos Merc. incomb. en cajas de madera</t>
  </si>
  <si>
    <t>Depósitos Merc. incomb. en cajas de plástico</t>
  </si>
  <si>
    <t>Depósitos Merc. incomb. en casilleros de madera</t>
  </si>
  <si>
    <t>Depósitos Merc. incomb. en estanterías de madera</t>
  </si>
  <si>
    <t>Depósitos Merc. incomb. en estanterías metálicas</t>
  </si>
  <si>
    <t>Depósitos Merc. incomb. en paletas de madera</t>
  </si>
  <si>
    <t>Diluyentes</t>
  </si>
  <si>
    <t>Electricidad, almacén de materiales de</t>
  </si>
  <si>
    <t>Fibras de coco</t>
  </si>
  <si>
    <t>Heno, balas de</t>
  </si>
  <si>
    <t>Hidrógeno</t>
  </si>
  <si>
    <t>Hilados, productos de hilo</t>
  </si>
  <si>
    <t>Hilados, productos de lana</t>
  </si>
  <si>
    <t>Imprentas, almacén</t>
  </si>
  <si>
    <t>Leña</t>
  </si>
  <si>
    <t>Lúpulo</t>
  </si>
  <si>
    <t>Madera en troncos</t>
  </si>
  <si>
    <t>Madera, restos de</t>
  </si>
  <si>
    <t>Madera, vigas y tablas</t>
  </si>
  <si>
    <t>Madera, virutas</t>
  </si>
  <si>
    <t>Malta</t>
  </si>
  <si>
    <t>Materiales de construcción, almacén</t>
  </si>
  <si>
    <t>Melaza</t>
  </si>
  <si>
    <t>Municiones</t>
  </si>
  <si>
    <t>Negro de humos, en sacos</t>
  </si>
  <si>
    <t>Nitrocelulosa</t>
  </si>
  <si>
    <t>Paja prensada</t>
  </si>
  <si>
    <t>Papel, desechos prensados</t>
  </si>
  <si>
    <t>Papel, viejo o granel</t>
  </si>
  <si>
    <t>Pieles, almacén</t>
  </si>
  <si>
    <t>Producto de lavado (lejía materia prima)</t>
  </si>
  <si>
    <t>Tabaco en bruto</t>
  </si>
  <si>
    <t>Teatros, bastidores</t>
  </si>
  <si>
    <t>Tejidos cáñamo, yute, lino</t>
  </si>
  <si>
    <t>Tejidos en general, almacén</t>
  </si>
  <si>
    <t>Tejidos, depósito de balas de algodón</t>
  </si>
  <si>
    <t>Textiles</t>
  </si>
  <si>
    <t>Textiles, artículos de</t>
  </si>
  <si>
    <t>Textiles, de lino</t>
  </si>
  <si>
    <t>Textiles, encajes</t>
  </si>
  <si>
    <t>Producto</t>
  </si>
  <si>
    <t>Poder calorífico</t>
  </si>
  <si>
    <t>q</t>
  </si>
  <si>
    <t>[MJ/kg]</t>
  </si>
  <si>
    <t>Aceite de algodón</t>
  </si>
  <si>
    <t>Aceite de creosota</t>
  </si>
  <si>
    <t>Aceite de lino</t>
  </si>
  <si>
    <t>Aceite mineral</t>
  </si>
  <si>
    <t>Aceite de oliva</t>
  </si>
  <si>
    <t>Aceite de parafina</t>
  </si>
  <si>
    <t>Acetaldehído</t>
  </si>
  <si>
    <t>Acetamida</t>
  </si>
  <si>
    <t>Acetato de amilo</t>
  </si>
  <si>
    <t>Acetato de polivinilo</t>
  </si>
  <si>
    <t>Acetona</t>
  </si>
  <si>
    <t>Acetileno</t>
  </si>
  <si>
    <t>Acetileno disuelto</t>
  </si>
  <si>
    <t>Acido acético</t>
  </si>
  <si>
    <t>Acido benzóico</t>
  </si>
  <si>
    <t>Acroleína</t>
  </si>
  <si>
    <t>Aguarrás</t>
  </si>
  <si>
    <t>Albúmina vegetal</t>
  </si>
  <si>
    <t>Alcanfor</t>
  </si>
  <si>
    <t>Alcohol alílico</t>
  </si>
  <si>
    <t>Alcohol amílico</t>
  </si>
  <si>
    <t>Alcohol butílico</t>
  </si>
  <si>
    <t>Alcohol cetílico</t>
  </si>
  <si>
    <t>Alcohol etílico</t>
  </si>
  <si>
    <t>Alcohol metílico</t>
  </si>
  <si>
    <t>Anhídrido acético</t>
  </si>
  <si>
    <t>Anilina</t>
  </si>
  <si>
    <t>Antraceno</t>
  </si>
  <si>
    <t>Antracita</t>
  </si>
  <si>
    <t>Benzaldehído</t>
  </si>
  <si>
    <t>Bencina</t>
  </si>
  <si>
    <t>Benzol</t>
  </si>
  <si>
    <t>Benzofena</t>
  </si>
  <si>
    <t>Butano</t>
  </si>
  <si>
    <t>Cacao en polvo</t>
  </si>
  <si>
    <t>Café</t>
  </si>
  <si>
    <t>Cafeína</t>
  </si>
  <si>
    <t>Calcio</t>
  </si>
  <si>
    <t>Carbón</t>
  </si>
  <si>
    <t>Carbono</t>
  </si>
  <si>
    <t>Cartón asfáltico</t>
  </si>
  <si>
    <t>Celulosa</t>
  </si>
  <si>
    <t>Cereales</t>
  </si>
  <si>
    <t>Cicloheptano</t>
  </si>
  <si>
    <t>Ciclohexano</t>
  </si>
  <si>
    <t>Ciclopentano</t>
  </si>
  <si>
    <t>Ciclopropano</t>
  </si>
  <si>
    <t>Cloruro de polivinilo</t>
  </si>
  <si>
    <t>Cola celulósica</t>
  </si>
  <si>
    <t>Coque de hulla</t>
  </si>
  <si>
    <t>Dietilamina</t>
  </si>
  <si>
    <t>Dietilcetona</t>
  </si>
  <si>
    <t>Dietileter</t>
  </si>
  <si>
    <t>Difenil</t>
  </si>
  <si>
    <t>Dinamita (75%)</t>
  </si>
  <si>
    <t>Dipenteno</t>
  </si>
  <si>
    <t>Ebonita</t>
  </si>
  <si>
    <t>Etano</t>
  </si>
  <si>
    <t>Eter amílico</t>
  </si>
  <si>
    <t>Eter etílico</t>
  </si>
  <si>
    <t>Fibra de coco</t>
  </si>
  <si>
    <t>Fenol</t>
  </si>
  <si>
    <t>Furano</t>
  </si>
  <si>
    <t>Gasóleo</t>
  </si>
  <si>
    <t>Glicerina</t>
  </si>
  <si>
    <t>Gutapercha</t>
  </si>
  <si>
    <t>Harina de trigo</t>
  </si>
  <si>
    <t>Heptano</t>
  </si>
  <si>
    <t>Hexametileno</t>
  </si>
  <si>
    <t>Hexano</t>
  </si>
  <si>
    <t>Hidruro de magnesio</t>
  </si>
  <si>
    <t>Hidruro de sodio</t>
  </si>
  <si>
    <t>Lana</t>
  </si>
  <si>
    <t>Lino</t>
  </si>
  <si>
    <t>Linóleum</t>
  </si>
  <si>
    <t>Madera</t>
  </si>
  <si>
    <t>Magnesio</t>
  </si>
  <si>
    <t>Metano</t>
  </si>
  <si>
    <t>Monóxido de carbono</t>
  </si>
  <si>
    <t>Nitrito de acetona</t>
  </si>
  <si>
    <t>Octano</t>
  </si>
  <si>
    <t>Parafina</t>
  </si>
  <si>
    <t>Pentano</t>
  </si>
  <si>
    <t>Petróleo</t>
  </si>
  <si>
    <t>Poliamida</t>
  </si>
  <si>
    <t>Policarbonato</t>
  </si>
  <si>
    <t>Poliéster</t>
  </si>
  <si>
    <t>Poliestireno</t>
  </si>
  <si>
    <t>Polietileno</t>
  </si>
  <si>
    <t>Poliisobutileno</t>
  </si>
  <si>
    <t>Politetrafluoretileno</t>
  </si>
  <si>
    <t>Poliuretano</t>
  </si>
  <si>
    <t>Propano</t>
  </si>
  <si>
    <t>Rayón</t>
  </si>
  <si>
    <t>Resina de pino</t>
  </si>
  <si>
    <t>Resina de fenol</t>
  </si>
  <si>
    <t>Resina de urea</t>
  </si>
  <si>
    <t>Seda</t>
  </si>
  <si>
    <t>Sisal</t>
  </si>
  <si>
    <t>Sodio</t>
  </si>
  <si>
    <t>Sulfuro de carbono</t>
  </si>
  <si>
    <t>Tabaco</t>
  </si>
  <si>
    <t>Té</t>
  </si>
  <si>
    <t>Tetralina</t>
  </si>
  <si>
    <t>Toluol</t>
  </si>
  <si>
    <t>Triacetato</t>
  </si>
  <si>
    <t>Turba</t>
  </si>
  <si>
    <t>Urea</t>
  </si>
  <si>
    <t>Viscosa</t>
  </si>
  <si>
    <t>Carga de fuego de productos</t>
  </si>
  <si>
    <t>Carga de fuego de almacenamiento</t>
  </si>
  <si>
    <t>Carga de fuego de fabricación y venta</t>
  </si>
  <si>
    <t>Carga de fuego característica del sector</t>
  </si>
  <si>
    <t>Tiempo equivalente de exposición al fuego</t>
  </si>
  <si>
    <r>
      <t>s</t>
    </r>
    <r>
      <rPr>
        <b/>
        <vertAlign val="subscript"/>
        <sz val="12"/>
        <rFont val="MS Reference Sans Serif"/>
        <family val="2"/>
      </rPr>
      <t>lim</t>
    </r>
  </si>
  <si>
    <r>
      <t xml:space="preserve">b </t>
    </r>
    <r>
      <rPr>
        <b/>
        <vertAlign val="subscript"/>
        <sz val="12"/>
        <rFont val="MS Reference Sans Serif"/>
        <family val="2"/>
      </rPr>
      <t>(capa)</t>
    </r>
  </si>
  <si>
    <r>
      <t>A</t>
    </r>
    <r>
      <rPr>
        <b/>
        <vertAlign val="subscript"/>
        <sz val="12"/>
        <rFont val="MS Reference Sans Serif"/>
        <family val="2"/>
      </rPr>
      <t>j</t>
    </r>
  </si>
  <si>
    <r>
      <t>[m</t>
    </r>
    <r>
      <rPr>
        <vertAlign val="superscript"/>
        <sz val="9"/>
        <rFont val="MS Reference Sans Serif"/>
        <family val="2"/>
      </rPr>
      <t>2</t>
    </r>
    <r>
      <rPr>
        <sz val="9"/>
        <rFont val="MS Reference Sans Serif"/>
        <family val="2"/>
      </rPr>
      <t>]</t>
    </r>
  </si>
  <si>
    <r>
      <t>[J/m</t>
    </r>
    <r>
      <rPr>
        <vertAlign val="superscript"/>
        <sz val="9"/>
        <rFont val="MS Reference Sans Serif"/>
        <family val="2"/>
      </rPr>
      <t xml:space="preserve">2 </t>
    </r>
    <r>
      <rPr>
        <sz val="9"/>
        <rFont val="MS Reference Sans Serif"/>
        <family val="2"/>
      </rPr>
      <t>s</t>
    </r>
    <r>
      <rPr>
        <vertAlign val="superscript"/>
        <sz val="9"/>
        <rFont val="MS Reference Sans Serif"/>
        <family val="2"/>
      </rPr>
      <t>1/2</t>
    </r>
    <r>
      <rPr>
        <sz val="9"/>
        <rFont val="MS Reference Sans Serif"/>
        <family val="2"/>
      </rPr>
      <t xml:space="preserve"> K]</t>
    </r>
  </si>
  <si>
    <r>
      <t>[J/s</t>
    </r>
    <r>
      <rPr>
        <vertAlign val="superscript"/>
        <sz val="9"/>
        <rFont val="MS Reference Sans Serif"/>
        <family val="2"/>
      </rPr>
      <t>1/2</t>
    </r>
    <r>
      <rPr>
        <sz val="9"/>
        <rFont val="MS Reference Sans Serif"/>
        <family val="2"/>
      </rPr>
      <t xml:space="preserve"> K]</t>
    </r>
  </si>
  <si>
    <t>Aberturas en techo</t>
  </si>
  <si>
    <r>
      <t>A</t>
    </r>
    <r>
      <rPr>
        <vertAlign val="subscript"/>
        <sz val="16"/>
        <color indexed="12"/>
        <rFont val="MS Reference Sans Serif"/>
        <family val="2"/>
      </rPr>
      <t>f</t>
    </r>
  </si>
  <si>
    <r>
      <t>h</t>
    </r>
    <r>
      <rPr>
        <vertAlign val="subscript"/>
        <sz val="16"/>
        <color indexed="12"/>
        <rFont val="MS Reference Sans Serif"/>
        <family val="2"/>
      </rPr>
      <t>evac</t>
    </r>
  </si>
  <si>
    <r>
      <t>A</t>
    </r>
    <r>
      <rPr>
        <vertAlign val="subscript"/>
        <sz val="16"/>
        <color indexed="12"/>
        <rFont val="MS Reference Sans Serif"/>
        <family val="2"/>
      </rPr>
      <t>v</t>
    </r>
  </si>
  <si>
    <r>
      <t>A</t>
    </r>
    <r>
      <rPr>
        <vertAlign val="subscript"/>
        <sz val="16"/>
        <color indexed="12"/>
        <rFont val="MS Reference Sans Serif"/>
        <family val="2"/>
      </rPr>
      <t>h</t>
    </r>
  </si>
  <si>
    <r>
      <t>A</t>
    </r>
    <r>
      <rPr>
        <vertAlign val="subscript"/>
        <sz val="16"/>
        <color indexed="12"/>
        <rFont val="MS Reference Sans Serif"/>
        <family val="2"/>
      </rPr>
      <t>t</t>
    </r>
  </si>
  <si>
    <r>
      <t>A</t>
    </r>
    <r>
      <rPr>
        <vertAlign val="subscript"/>
        <sz val="16"/>
        <color indexed="12"/>
        <rFont val="MS Reference Sans Serif"/>
        <family val="2"/>
      </rPr>
      <t>c</t>
    </r>
  </si>
  <si>
    <r>
      <t>w</t>
    </r>
    <r>
      <rPr>
        <vertAlign val="subscript"/>
        <sz val="16"/>
        <color indexed="12"/>
        <rFont val="MS Reference Sans Serif"/>
        <family val="2"/>
      </rPr>
      <t>f</t>
    </r>
    <r>
      <rPr>
        <sz val="16"/>
        <color indexed="12"/>
        <rFont val="MS Reference Sans Serif"/>
        <family val="2"/>
      </rPr>
      <t xml:space="preserve"> </t>
    </r>
  </si>
  <si>
    <r>
      <t>Q</t>
    </r>
    <r>
      <rPr>
        <vertAlign val="subscript"/>
        <sz val="14"/>
        <color indexed="12"/>
        <rFont val="MS Reference Sans Serif"/>
        <family val="2"/>
      </rPr>
      <t>f,k</t>
    </r>
    <r>
      <rPr>
        <sz val="14"/>
        <color indexed="12"/>
        <rFont val="MS Reference Sans Serif"/>
        <family val="2"/>
      </rPr>
      <t xml:space="preserve"> </t>
    </r>
  </si>
  <si>
    <r>
      <t>Losas macizas de hormigón de áridos ligeros, ρ = 2000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200 mm)</t>
    </r>
  </si>
  <si>
    <r>
      <t>Losas macizas de hormigón, ρ = 2500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200 mm)</t>
    </r>
  </si>
  <si>
    <r>
      <t>Losas macizas de hormigón, ρ = 2500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250 mm)</t>
    </r>
  </si>
  <si>
    <r>
      <t>Losas macizas de hormigón, ρ = 2500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300 mm)</t>
    </r>
  </si>
  <si>
    <r>
      <t>Losas macizas de hormigón, ρ = 2500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350 mm)</t>
    </r>
  </si>
  <si>
    <r>
      <t>Losas macizas de hormigón, ρ = 2500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400 mm)</t>
    </r>
  </si>
  <si>
    <r>
      <t>Losas macizas de hormigón, ρ = 2500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500 mm)</t>
    </r>
  </si>
  <si>
    <r>
      <t>Losas macizas de hormigón de áridos ligeros, ρ = 2000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250 mm)</t>
    </r>
  </si>
  <si>
    <r>
      <t>Losas macizas de hormigón de áridos ligeros, ρ = 2000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300 mm)</t>
    </r>
  </si>
  <si>
    <r>
      <t>Losas macizas de hormigón de áridos ligeros, ρ = 2000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350 mm)</t>
    </r>
  </si>
  <si>
    <r>
      <t>Losas macizas de hormigón de áridos ligeros, ρ = 2000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400 mm)</t>
    </r>
  </si>
  <si>
    <r>
      <t>Losas macizas de hormigón de áridos ligeros, ρ = 2000 kg/m</t>
    </r>
    <r>
      <rPr>
        <vertAlign val="superscript"/>
        <sz val="10"/>
        <rFont val="MS Reference Sans Serif"/>
        <family val="2"/>
      </rPr>
      <t>3</t>
    </r>
    <r>
      <rPr>
        <sz val="10"/>
        <rFont val="MS Reference Sans Serif"/>
        <family val="2"/>
      </rPr>
      <t xml:space="preserve"> (c = 500 mm)</t>
    </r>
  </si>
  <si>
    <r>
      <t>[J/m</t>
    </r>
    <r>
      <rPr>
        <vertAlign val="superscript"/>
        <sz val="9"/>
        <rFont val="MS Reference Sans Serif"/>
        <family val="2"/>
      </rPr>
      <t>2</t>
    </r>
    <r>
      <rPr>
        <sz val="9"/>
        <rFont val="MS Reference Sans Serif"/>
        <family val="2"/>
      </rPr>
      <t xml:space="preserve"> s</t>
    </r>
    <r>
      <rPr>
        <vertAlign val="superscript"/>
        <sz val="9"/>
        <rFont val="MS Reference Sans Serif"/>
        <family val="2"/>
      </rPr>
      <t>1/2</t>
    </r>
    <r>
      <rPr>
        <sz val="9"/>
        <rFont val="MS Reference Sans Serif"/>
        <family val="2"/>
      </rPr>
      <t xml:space="preserve"> K]</t>
    </r>
  </si>
  <si>
    <t xml:space="preserve"> </t>
  </si>
  <si>
    <t>TRABAJO FIN DE MÁSTER</t>
  </si>
  <si>
    <t>MÁSTER EN INGENIERÍA DE LA EDIFICACIÓN</t>
  </si>
  <si>
    <t>● La norma UNE-EN 1991-1-2:2004. Eurocódigo 1: Acciones en estructuras.</t>
  </si>
  <si>
    <t xml:space="preserve">   Parte 1-2: Acciones generales. Acciones en estructuras expuestas al fuego.</t>
  </si>
  <si>
    <r>
      <t xml:space="preserve">● Catálogo de elementos constructivos del CTE. Versión preliminar: Mayo 08. </t>
    </r>
    <r>
      <rPr>
        <b/>
        <sz val="10"/>
        <color indexed="12"/>
        <rFont val="MS Reference Sans Serif"/>
        <family val="2"/>
      </rPr>
      <t>CAT-EC-v5.0(MAYO08).doc</t>
    </r>
  </si>
  <si>
    <r>
      <t>T</t>
    </r>
    <r>
      <rPr>
        <vertAlign val="subscript"/>
        <sz val="16"/>
        <color indexed="12"/>
        <rFont val="MS Reference Sans Serif"/>
        <family val="2"/>
      </rPr>
      <t>e,d</t>
    </r>
    <r>
      <rPr>
        <sz val="16"/>
        <color indexed="12"/>
        <rFont val="MS Reference Sans Serif"/>
        <family val="2"/>
      </rPr>
      <t xml:space="preserve"> </t>
    </r>
  </si>
  <si>
    <r>
      <t>Q</t>
    </r>
    <r>
      <rPr>
        <vertAlign val="subscript"/>
        <sz val="16"/>
        <color indexed="12"/>
        <rFont val="MS Reference Sans Serif"/>
        <family val="2"/>
      </rPr>
      <t>g</t>
    </r>
  </si>
  <si>
    <r>
      <t>q</t>
    </r>
    <r>
      <rPr>
        <vertAlign val="subscript"/>
        <sz val="16"/>
        <color indexed="12"/>
        <rFont val="MS Reference Sans Serif"/>
        <family val="2"/>
      </rPr>
      <t>f,d</t>
    </r>
    <r>
      <rPr>
        <sz val="16"/>
        <color indexed="12"/>
        <rFont val="MS Reference Sans Serif"/>
        <family val="2"/>
      </rPr>
      <t xml:space="preserve"> </t>
    </r>
  </si>
  <si>
    <r>
      <t>A</t>
    </r>
    <r>
      <rPr>
        <vertAlign val="subscript"/>
        <sz val="12"/>
        <rFont val="MS Reference Sans Serif"/>
        <family val="2"/>
      </rPr>
      <t>t</t>
    </r>
    <r>
      <rPr>
        <sz val="12"/>
        <rFont val="MS Reference Sans Serif"/>
        <family val="2"/>
      </rPr>
      <t xml:space="preserve"> - A</t>
    </r>
    <r>
      <rPr>
        <vertAlign val="subscript"/>
        <sz val="12"/>
        <rFont val="MS Reference Sans Serif"/>
        <family val="2"/>
      </rPr>
      <t>v</t>
    </r>
    <r>
      <rPr>
        <sz val="12"/>
        <rFont val="MS Reference Sans Serif"/>
        <family val="2"/>
      </rPr>
      <t xml:space="preserve"> =</t>
    </r>
  </si>
  <si>
    <r>
      <t xml:space="preserve">b </t>
    </r>
    <r>
      <rPr>
        <b/>
        <vertAlign val="subscript"/>
        <sz val="12"/>
        <rFont val="MS Reference Sans Serif"/>
        <family val="2"/>
      </rPr>
      <t>(</t>
    </r>
    <r>
      <rPr>
        <b/>
        <vertAlign val="subscript"/>
        <sz val="10"/>
        <rFont val="MS Reference Sans Serif"/>
        <family val="2"/>
      </rPr>
      <t>sector</t>
    </r>
    <r>
      <rPr>
        <b/>
        <vertAlign val="subscript"/>
        <sz val="12"/>
        <rFont val="MS Reference Sans Serif"/>
        <family val="2"/>
      </rPr>
      <t>)</t>
    </r>
    <r>
      <rPr>
        <b/>
        <sz val="12"/>
        <rFont val="MS Reference Sans Serif"/>
        <family val="2"/>
      </rPr>
      <t xml:space="preserve"> =</t>
    </r>
  </si>
  <si>
    <r>
      <t>t</t>
    </r>
    <r>
      <rPr>
        <b/>
        <vertAlign val="subscript"/>
        <sz val="12"/>
        <color indexed="12"/>
        <rFont val="MS Reference Sans Serif"/>
        <family val="2"/>
      </rPr>
      <t xml:space="preserve">lim </t>
    </r>
    <r>
      <rPr>
        <b/>
        <sz val="12"/>
        <color indexed="12"/>
        <rFont val="MS Reference Sans Serif"/>
        <family val="2"/>
      </rPr>
      <t>=</t>
    </r>
  </si>
  <si>
    <r>
      <t>q</t>
    </r>
    <r>
      <rPr>
        <b/>
        <vertAlign val="subscript"/>
        <sz val="12"/>
        <color indexed="12"/>
        <rFont val="MS Reference Sans Serif"/>
        <family val="2"/>
      </rPr>
      <t>td</t>
    </r>
    <r>
      <rPr>
        <b/>
        <sz val="12"/>
        <color indexed="12"/>
        <rFont val="MS Reference Sans Serif"/>
        <family val="2"/>
      </rPr>
      <t xml:space="preserve"> =</t>
    </r>
  </si>
  <si>
    <r>
      <t>t</t>
    </r>
    <r>
      <rPr>
        <b/>
        <vertAlign val="subscript"/>
        <sz val="12"/>
        <color indexed="12"/>
        <rFont val="MS Reference Sans Serif"/>
        <family val="2"/>
      </rPr>
      <t xml:space="preserve">máx </t>
    </r>
    <r>
      <rPr>
        <b/>
        <sz val="12"/>
        <color indexed="12"/>
        <rFont val="MS Reference Sans Serif"/>
        <family val="2"/>
      </rPr>
      <t>=</t>
    </r>
  </si>
  <si>
    <t>Coef. medidas activas voluntarias existentes</t>
  </si>
  <si>
    <t>Valor de cálculo de la densidad de carga de fuego</t>
  </si>
  <si>
    <r>
      <t>k</t>
    </r>
    <r>
      <rPr>
        <vertAlign val="subscript"/>
        <sz val="16"/>
        <color indexed="12"/>
        <rFont val="MS Reference Sans Serif"/>
        <family val="2"/>
      </rPr>
      <t>b</t>
    </r>
  </si>
  <si>
    <r>
      <t>k</t>
    </r>
    <r>
      <rPr>
        <vertAlign val="subscript"/>
        <sz val="16"/>
        <color indexed="12"/>
        <rFont val="MS Reference Sans Serif"/>
        <family val="2"/>
      </rPr>
      <t>c</t>
    </r>
  </si>
  <si>
    <r>
      <t>[m</t>
    </r>
    <r>
      <rPr>
        <b/>
        <vertAlign val="superscript"/>
        <sz val="12"/>
        <color indexed="12"/>
        <rFont val="MS Reference Sans Serif"/>
        <family val="2"/>
      </rPr>
      <t>1/2</t>
    </r>
    <r>
      <rPr>
        <b/>
        <sz val="12"/>
        <color indexed="12"/>
        <rFont val="MS Reference Sans Serif"/>
        <family val="2"/>
      </rPr>
      <t>]</t>
    </r>
  </si>
  <si>
    <r>
      <t xml:space="preserve">   d</t>
    </r>
    <r>
      <rPr>
        <b/>
        <vertAlign val="subscript"/>
        <sz val="14"/>
        <color indexed="12"/>
        <rFont val="MS Reference Sans Serif"/>
        <family val="2"/>
      </rPr>
      <t>n,1</t>
    </r>
    <r>
      <rPr>
        <b/>
        <sz val="14"/>
        <color indexed="12"/>
        <rFont val="MS Reference Sans Serif"/>
        <family val="2"/>
      </rPr>
      <t xml:space="preserve"> *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MS Reference Sans Serif"/>
        <family val="2"/>
      </rPr>
      <t>n,2</t>
    </r>
    <r>
      <rPr>
        <b/>
        <sz val="14"/>
        <color indexed="12"/>
        <rFont val="MS Reference Sans Serif"/>
        <family val="2"/>
      </rPr>
      <t xml:space="preserve"> *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MS Reference Sans Serif"/>
        <family val="2"/>
      </rPr>
      <t>n,3</t>
    </r>
  </si>
  <si>
    <r>
      <t>a</t>
    </r>
    <r>
      <rPr>
        <vertAlign val="subscript"/>
        <sz val="14"/>
        <color indexed="12"/>
        <rFont val="MS Reference Sans Serif"/>
        <family val="2"/>
      </rPr>
      <t>v</t>
    </r>
    <r>
      <rPr>
        <sz val="14"/>
        <color indexed="12"/>
        <rFont val="MS Reference Sans Serif"/>
        <family val="2"/>
      </rPr>
      <t xml:space="preserve"> </t>
    </r>
  </si>
  <si>
    <r>
      <t>a</t>
    </r>
    <r>
      <rPr>
        <vertAlign val="subscript"/>
        <sz val="14"/>
        <color indexed="12"/>
        <rFont val="MS Reference Sans Serif"/>
        <family val="2"/>
      </rPr>
      <t>h</t>
    </r>
    <r>
      <rPr>
        <sz val="14"/>
        <color indexed="12"/>
        <rFont val="MS Reference Sans Serif"/>
        <family val="2"/>
      </rPr>
      <t xml:space="preserve"> </t>
    </r>
  </si>
  <si>
    <r>
      <t>b</t>
    </r>
    <r>
      <rPr>
        <vertAlign val="subscript"/>
        <sz val="14"/>
        <color indexed="12"/>
        <rFont val="MS Reference Sans Serif"/>
        <family val="2"/>
      </rPr>
      <t>v</t>
    </r>
    <r>
      <rPr>
        <sz val="14"/>
        <color indexed="12"/>
        <rFont val="MS Reference Sans Serif"/>
        <family val="2"/>
      </rPr>
      <t xml:space="preserve"> </t>
    </r>
  </si>
  <si>
    <r>
      <t>w</t>
    </r>
    <r>
      <rPr>
        <vertAlign val="subscript"/>
        <sz val="14"/>
        <color indexed="12"/>
        <rFont val="MS Reference Sans Serif"/>
        <family val="2"/>
      </rPr>
      <t>f</t>
    </r>
    <r>
      <rPr>
        <sz val="14"/>
        <color indexed="12"/>
        <rFont val="MS Reference Sans Serif"/>
        <family val="2"/>
      </rPr>
      <t xml:space="preserve"> </t>
    </r>
  </si>
  <si>
    <r>
      <t>q</t>
    </r>
    <r>
      <rPr>
        <vertAlign val="subscript"/>
        <sz val="14"/>
        <color indexed="12"/>
        <rFont val="MS Reference Sans Serif"/>
        <family val="2"/>
      </rPr>
      <t>f,k</t>
    </r>
    <r>
      <rPr>
        <sz val="14"/>
        <color indexed="12"/>
        <rFont val="MS Reference Sans Serif"/>
        <family val="2"/>
      </rPr>
      <t xml:space="preserve"> </t>
    </r>
  </si>
  <si>
    <r>
      <t>d</t>
    </r>
    <r>
      <rPr>
        <b/>
        <vertAlign val="subscript"/>
        <sz val="14"/>
        <rFont val="MS Reference Sans Serif"/>
        <family val="2"/>
      </rPr>
      <t>c</t>
    </r>
  </si>
  <si>
    <r>
      <t>k</t>
    </r>
    <r>
      <rPr>
        <b/>
        <vertAlign val="subscript"/>
        <sz val="11"/>
        <rFont val="MS Reference Sans Serif"/>
        <family val="2"/>
      </rPr>
      <t>b</t>
    </r>
  </si>
  <si>
    <r>
      <t>[MJ/m</t>
    </r>
    <r>
      <rPr>
        <b/>
        <vertAlign val="superscript"/>
        <sz val="11"/>
        <rFont val="MS Reference Sans Serif"/>
        <family val="2"/>
      </rPr>
      <t>2</t>
    </r>
    <r>
      <rPr>
        <b/>
        <sz val="11"/>
        <rFont val="MS Reference Sans Serif"/>
        <family val="2"/>
      </rPr>
      <t>]</t>
    </r>
  </si>
  <si>
    <r>
      <t xml:space="preserve">t </t>
    </r>
    <r>
      <rPr>
        <b/>
        <vertAlign val="subscript"/>
        <sz val="11"/>
        <rFont val="MS Reference Sans Serif"/>
        <family val="2"/>
      </rPr>
      <t xml:space="preserve">lim   </t>
    </r>
    <r>
      <rPr>
        <b/>
        <sz val="11"/>
        <rFont val="MS Reference Sans Serif"/>
        <family val="2"/>
      </rPr>
      <t xml:space="preserve"> </t>
    </r>
    <r>
      <rPr>
        <b/>
        <sz val="9"/>
        <rFont val="MS Reference Sans Serif"/>
        <family val="2"/>
      </rPr>
      <t>[min]</t>
    </r>
  </si>
  <si>
    <r>
      <t>Superficie del sector A</t>
    </r>
    <r>
      <rPr>
        <b/>
        <vertAlign val="subscript"/>
        <sz val="11"/>
        <rFont val="MS Reference Sans Serif"/>
        <family val="2"/>
      </rPr>
      <t>f</t>
    </r>
    <r>
      <rPr>
        <b/>
        <sz val="11"/>
        <rFont val="MS Reference Sans Serif"/>
        <family val="2"/>
      </rPr>
      <t xml:space="preserve">  [m</t>
    </r>
    <r>
      <rPr>
        <b/>
        <vertAlign val="superscript"/>
        <sz val="11"/>
        <rFont val="MS Reference Sans Serif"/>
        <family val="2"/>
      </rPr>
      <t>2</t>
    </r>
    <r>
      <rPr>
        <b/>
        <sz val="11"/>
        <rFont val="MS Reference Sans Serif"/>
        <family val="2"/>
      </rPr>
      <t>]</t>
    </r>
  </si>
  <si>
    <r>
      <t>M</t>
    </r>
    <r>
      <rPr>
        <b/>
        <vertAlign val="subscript"/>
        <sz val="12"/>
        <rFont val="MS Reference Sans Serif"/>
        <family val="2"/>
      </rPr>
      <t>k,i</t>
    </r>
  </si>
  <si>
    <r>
      <t>q</t>
    </r>
    <r>
      <rPr>
        <b/>
        <vertAlign val="subscript"/>
        <sz val="12"/>
        <rFont val="MS Reference Sans Serif"/>
        <family val="2"/>
      </rPr>
      <t>u,i</t>
    </r>
  </si>
  <si>
    <r>
      <t>Q</t>
    </r>
    <r>
      <rPr>
        <b/>
        <vertAlign val="subscript"/>
        <sz val="12"/>
        <rFont val="MS Reference Sans Serif"/>
        <family val="2"/>
      </rPr>
      <t>fi,k,i</t>
    </r>
  </si>
  <si>
    <t>[kg]</t>
  </si>
  <si>
    <r>
      <t>Q</t>
    </r>
    <r>
      <rPr>
        <b/>
        <vertAlign val="subscript"/>
        <sz val="12"/>
        <rFont val="MS Reference Sans Serif"/>
        <family val="2"/>
      </rPr>
      <t>f1,k</t>
    </r>
    <r>
      <rPr>
        <b/>
        <sz val="12"/>
        <rFont val="MS Reference Sans Serif"/>
        <family val="2"/>
      </rPr>
      <t xml:space="preserve"> = </t>
    </r>
  </si>
  <si>
    <r>
      <t>s</t>
    </r>
    <r>
      <rPr>
        <b/>
        <vertAlign val="subscript"/>
        <sz val="12"/>
        <rFont val="MS Reference Sans Serif"/>
        <family val="2"/>
      </rPr>
      <t>i</t>
    </r>
  </si>
  <si>
    <r>
      <t>q</t>
    </r>
    <r>
      <rPr>
        <b/>
        <vertAlign val="subscript"/>
        <sz val="12"/>
        <rFont val="MS Reference Sans Serif"/>
        <family val="2"/>
      </rPr>
      <t>s,i</t>
    </r>
  </si>
  <si>
    <r>
      <t>[m</t>
    </r>
    <r>
      <rPr>
        <vertAlign val="superscript"/>
        <sz val="10"/>
        <rFont val="MS Reference Sans Serif"/>
        <family val="2"/>
      </rPr>
      <t>2</t>
    </r>
    <r>
      <rPr>
        <sz val="10"/>
        <rFont val="MS Reference Sans Serif"/>
        <family val="2"/>
      </rPr>
      <t>]</t>
    </r>
  </si>
  <si>
    <r>
      <t>[MJ/m</t>
    </r>
    <r>
      <rPr>
        <vertAlign val="superscript"/>
        <sz val="10"/>
        <rFont val="MS Reference Sans Serif"/>
        <family val="2"/>
      </rPr>
      <t>2</t>
    </r>
    <r>
      <rPr>
        <sz val="10"/>
        <rFont val="MS Reference Sans Serif"/>
        <family val="2"/>
      </rPr>
      <t>]</t>
    </r>
  </si>
  <si>
    <r>
      <t>Q</t>
    </r>
    <r>
      <rPr>
        <b/>
        <vertAlign val="subscript"/>
        <sz val="12"/>
        <rFont val="MS Reference Sans Serif"/>
        <family val="2"/>
      </rPr>
      <t>f2,k</t>
    </r>
    <r>
      <rPr>
        <b/>
        <sz val="12"/>
        <rFont val="MS Reference Sans Serif"/>
        <family val="2"/>
      </rPr>
      <t xml:space="preserve"> = </t>
    </r>
  </si>
  <si>
    <r>
      <t>h</t>
    </r>
    <r>
      <rPr>
        <b/>
        <vertAlign val="subscript"/>
        <sz val="12"/>
        <rFont val="MS Reference Sans Serif"/>
        <family val="2"/>
      </rPr>
      <t>i</t>
    </r>
  </si>
  <si>
    <r>
      <t>q</t>
    </r>
    <r>
      <rPr>
        <b/>
        <vertAlign val="subscript"/>
        <sz val="12"/>
        <rFont val="MS Reference Sans Serif"/>
        <family val="2"/>
      </rPr>
      <t>v,i</t>
    </r>
  </si>
  <si>
    <r>
      <t>[m</t>
    </r>
    <r>
      <rPr>
        <sz val="10"/>
        <rFont val="MS Reference Sans Serif"/>
        <family val="2"/>
      </rPr>
      <t>]</t>
    </r>
  </si>
  <si>
    <r>
      <t>[MJ/m</t>
    </r>
    <r>
      <rPr>
        <vertAlign val="superscript"/>
        <sz val="9"/>
        <rFont val="MS Reference Sans Serif"/>
        <family val="2"/>
      </rPr>
      <t>3</t>
    </r>
    <r>
      <rPr>
        <sz val="10"/>
        <rFont val="MS Reference Sans Serif"/>
        <family val="2"/>
      </rPr>
      <t>]</t>
    </r>
  </si>
  <si>
    <r>
      <t>Q</t>
    </r>
    <r>
      <rPr>
        <b/>
        <vertAlign val="subscript"/>
        <sz val="12"/>
        <rFont val="MS Reference Sans Serif"/>
        <family val="2"/>
      </rPr>
      <t>f3,k</t>
    </r>
    <r>
      <rPr>
        <b/>
        <sz val="12"/>
        <rFont val="MS Reference Sans Serif"/>
        <family val="2"/>
      </rPr>
      <t xml:space="preserve"> = </t>
    </r>
  </si>
  <si>
    <r>
      <t>Q</t>
    </r>
    <r>
      <rPr>
        <b/>
        <vertAlign val="subscript"/>
        <sz val="12"/>
        <rFont val="MS Reference Sans Serif"/>
        <family val="2"/>
      </rPr>
      <t>f,k</t>
    </r>
    <r>
      <rPr>
        <b/>
        <sz val="12"/>
        <rFont val="MS Reference Sans Serif"/>
        <family val="2"/>
      </rPr>
      <t xml:space="preserve"> = </t>
    </r>
  </si>
  <si>
    <r>
      <t>q</t>
    </r>
    <r>
      <rPr>
        <b/>
        <vertAlign val="subscript"/>
        <sz val="12"/>
        <rFont val="MS Reference Sans Serif"/>
        <family val="2"/>
      </rPr>
      <t>s</t>
    </r>
  </si>
  <si>
    <r>
      <t>R</t>
    </r>
    <r>
      <rPr>
        <b/>
        <vertAlign val="subscript"/>
        <sz val="12"/>
        <rFont val="MS Reference Sans Serif"/>
        <family val="2"/>
      </rPr>
      <t>a</t>
    </r>
  </si>
  <si>
    <r>
      <t>q</t>
    </r>
    <r>
      <rPr>
        <b/>
        <vertAlign val="subscript"/>
        <sz val="12"/>
        <rFont val="MS Reference Sans Serif"/>
        <family val="2"/>
      </rPr>
      <t>v</t>
    </r>
  </si>
  <si>
    <r>
      <t>[MJ/m</t>
    </r>
    <r>
      <rPr>
        <vertAlign val="superscript"/>
        <sz val="9"/>
        <rFont val="MS Reference Sans Serif"/>
        <family val="2"/>
      </rPr>
      <t>3</t>
    </r>
    <r>
      <rPr>
        <sz val="9"/>
        <rFont val="MS Reference Sans Serif"/>
        <family val="2"/>
      </rPr>
      <t>]</t>
    </r>
  </si>
  <si>
    <r>
      <t>w</t>
    </r>
    <r>
      <rPr>
        <vertAlign val="subscript"/>
        <sz val="16"/>
        <color indexed="12"/>
        <rFont val="MS Reference Sans Serif"/>
        <family val="2"/>
      </rPr>
      <t>f</t>
    </r>
    <r>
      <rPr>
        <sz val="12"/>
        <color indexed="12"/>
        <rFont val="MS Reference Sans Serif"/>
        <family val="2"/>
      </rPr>
      <t xml:space="preserve"> ≥ 0,5 </t>
    </r>
  </si>
  <si>
    <r>
      <t xml:space="preserve">0,025 &lt; </t>
    </r>
    <r>
      <rPr>
        <sz val="16"/>
        <color indexed="12"/>
        <rFont val="Symbol"/>
        <family val="1"/>
      </rPr>
      <t>a</t>
    </r>
    <r>
      <rPr>
        <vertAlign val="subscript"/>
        <sz val="16"/>
        <color indexed="12"/>
        <rFont val="MS Reference Sans Serif"/>
        <family val="2"/>
      </rPr>
      <t>v</t>
    </r>
    <r>
      <rPr>
        <sz val="12"/>
        <color indexed="12"/>
        <rFont val="MS Reference Sans Serif"/>
        <family val="2"/>
      </rPr>
      <t xml:space="preserve"> &lt; 0,25</t>
    </r>
  </si>
  <si>
    <r>
      <t>[MJ/m</t>
    </r>
    <r>
      <rPr>
        <b/>
        <vertAlign val="superscript"/>
        <sz val="12"/>
        <rFont val="MS Reference Sans Serif"/>
        <family val="2"/>
      </rPr>
      <t>2</t>
    </r>
    <r>
      <rPr>
        <b/>
        <sz val="12"/>
        <rFont val="MS Reference Sans Serif"/>
        <family val="2"/>
      </rPr>
      <t>]</t>
    </r>
  </si>
  <si>
    <t>superficie total del cerramiento</t>
  </si>
  <si>
    <t>superficie excluidas aberturas</t>
  </si>
  <si>
    <r>
      <t>b</t>
    </r>
    <r>
      <rPr>
        <b/>
        <vertAlign val="subscript"/>
        <sz val="12"/>
        <rFont val="MS Reference Sans Serif"/>
        <family val="2"/>
      </rPr>
      <t>j</t>
    </r>
  </si>
  <si>
    <r>
      <t>b</t>
    </r>
    <r>
      <rPr>
        <b/>
        <vertAlign val="subscript"/>
        <sz val="12"/>
        <rFont val="MS Reference Sans Serif"/>
        <family val="2"/>
      </rPr>
      <t>j</t>
    </r>
    <r>
      <rPr>
        <b/>
        <sz val="12"/>
        <rFont val="MS Reference Sans Serif"/>
        <family val="2"/>
      </rPr>
      <t xml:space="preserve"> . A</t>
    </r>
    <r>
      <rPr>
        <b/>
        <vertAlign val="subscript"/>
        <sz val="12"/>
        <rFont val="MS Reference Sans Serif"/>
        <family val="2"/>
      </rPr>
      <t>j</t>
    </r>
  </si>
  <si>
    <r>
      <t>S</t>
    </r>
    <r>
      <rPr>
        <sz val="12"/>
        <rFont val="MS Reference Sans Serif"/>
        <family val="2"/>
      </rPr>
      <t xml:space="preserve"> (b</t>
    </r>
    <r>
      <rPr>
        <vertAlign val="subscript"/>
        <sz val="12"/>
        <rFont val="MS Reference Sans Serif"/>
        <family val="2"/>
      </rPr>
      <t>j</t>
    </r>
    <r>
      <rPr>
        <sz val="12"/>
        <rFont val="MS Reference Sans Serif"/>
        <family val="2"/>
      </rPr>
      <t>A</t>
    </r>
    <r>
      <rPr>
        <vertAlign val="subscript"/>
        <sz val="12"/>
        <rFont val="MS Reference Sans Serif"/>
        <family val="2"/>
      </rPr>
      <t>j</t>
    </r>
    <r>
      <rPr>
        <sz val="12"/>
        <rFont val="MS Reference Sans Serif"/>
        <family val="2"/>
      </rPr>
      <t>) =</t>
    </r>
  </si>
  <si>
    <t>C</t>
  </si>
  <si>
    <t>D</t>
  </si>
  <si>
    <t>E</t>
  </si>
  <si>
    <t>F</t>
  </si>
  <si>
    <t>G</t>
  </si>
  <si>
    <t>I</t>
  </si>
  <si>
    <t>J</t>
  </si>
  <si>
    <t>R</t>
  </si>
  <si>
    <t>Resistencia al fuego de los elementos estructurales</t>
  </si>
  <si>
    <t>SÓTANO</t>
  </si>
  <si>
    <t>15 &lt; H &lt; 28</t>
  </si>
  <si>
    <t>&gt; 28</t>
  </si>
  <si>
    <t>&lt; 15</t>
  </si>
  <si>
    <t>Altura en metros</t>
  </si>
  <si>
    <t>Resistencia al fuego de los elementos estructurales (Tabla 3.1 - DB-SI6)</t>
  </si>
  <si>
    <t>(Tabla 3.1 del DB-SI 6)</t>
  </si>
  <si>
    <t>RESISTENCIA AL FUEGO (DB-SI 6)</t>
  </si>
  <si>
    <t>TEMPERATURA SEGÚN LA CURVA NOMINAL ESTÁNDAR</t>
  </si>
  <si>
    <r>
      <t>d</t>
    </r>
    <r>
      <rPr>
        <b/>
        <vertAlign val="subscript"/>
        <sz val="14"/>
        <color indexed="12"/>
        <rFont val="MS Reference Sans Serif"/>
        <family val="2"/>
      </rPr>
      <t xml:space="preserve">q1 </t>
    </r>
  </si>
  <si>
    <r>
      <t>d</t>
    </r>
    <r>
      <rPr>
        <b/>
        <vertAlign val="subscript"/>
        <sz val="14"/>
        <color indexed="12"/>
        <rFont val="MS Reference Sans Serif"/>
        <family val="2"/>
      </rPr>
      <t>q2</t>
    </r>
  </si>
  <si>
    <r>
      <t>d</t>
    </r>
    <r>
      <rPr>
        <b/>
        <vertAlign val="subscript"/>
        <sz val="14"/>
        <color indexed="12"/>
        <rFont val="MS Reference Sans Serif"/>
        <family val="2"/>
      </rPr>
      <t>n</t>
    </r>
  </si>
  <si>
    <r>
      <t>d</t>
    </r>
    <r>
      <rPr>
        <b/>
        <vertAlign val="subscript"/>
        <sz val="14"/>
        <color indexed="12"/>
        <rFont val="MS Reference Sans Serif"/>
        <family val="2"/>
      </rPr>
      <t>c</t>
    </r>
  </si>
  <si>
    <r>
      <t>h</t>
    </r>
    <r>
      <rPr>
        <vertAlign val="subscript"/>
        <sz val="16"/>
        <color indexed="12"/>
        <rFont val="MS Reference Sans Serif"/>
        <family val="2"/>
      </rPr>
      <t>i</t>
    </r>
  </si>
  <si>
    <r>
      <t>w</t>
    </r>
    <r>
      <rPr>
        <vertAlign val="subscript"/>
        <sz val="16"/>
        <color indexed="12"/>
        <rFont val="MS Reference Sans Serif"/>
        <family val="2"/>
      </rPr>
      <t>i</t>
    </r>
  </si>
  <si>
    <r>
      <t>A</t>
    </r>
    <r>
      <rPr>
        <vertAlign val="subscript"/>
        <sz val="16"/>
        <color indexed="12"/>
        <rFont val="MS Reference Sans Serif"/>
        <family val="2"/>
      </rPr>
      <t>vi</t>
    </r>
  </si>
  <si>
    <t>Elemento constructivo</t>
  </si>
  <si>
    <t>ρ</t>
  </si>
  <si>
    <t>λ</t>
  </si>
  <si>
    <t>[kg/m³)</t>
  </si>
  <si>
    <t>[W/mK)</t>
  </si>
  <si>
    <t>[J/KgK)</t>
  </si>
  <si>
    <t>ROCAS NATURALES</t>
  </si>
  <si>
    <t>Rocas ígneas</t>
  </si>
  <si>
    <t>Basalto (2700 ≤ ρ ≤ 3000)</t>
  </si>
  <si>
    <t>Granito (2500 ≤ ρ ≤ 2700)</t>
  </si>
  <si>
    <t>Piedra pómez natural (ρ ≤ 400)</t>
  </si>
  <si>
    <t>Roca natural porosa (por ejem. Lava) (ρ ≤ 1600)</t>
  </si>
  <si>
    <t>Traquita, andesita (2000 ≤ ρ ≤ 2700)</t>
  </si>
  <si>
    <t>Rocas o suelos sedimentarios</t>
  </si>
  <si>
    <t>Arenisca (2200 ≤ ρ ≤ 2600)</t>
  </si>
  <si>
    <t>Asperón (1900 ≤ ρ ≤ 2500)</t>
  </si>
  <si>
    <t>Asperón (1300 ≤ ρ ≤ 1900)</t>
  </si>
  <si>
    <t>Caliza, muy dura (2200 ≤ ρ ≤ 2590)</t>
  </si>
  <si>
    <t>Caliza, dura (2000 ≤ ρ ≤ 2190)</t>
  </si>
  <si>
    <t>Caliza, dureza media (1800 ≤ ρ ≤ 1990)</t>
  </si>
  <si>
    <t>Caliza, blanda (1600 ≤ ρ ≤ 1790)</t>
  </si>
  <si>
    <t>Caliza, muy blanda (ρ ≤ 1590)</t>
  </si>
  <si>
    <t>Silex (2600 ≤ ρ ≤ 2800)</t>
  </si>
  <si>
    <t>Rocas metamórficas</t>
  </si>
  <si>
    <t>Gneis, Pórfido (2300 ≤ ρ ≤ 2900)</t>
  </si>
  <si>
    <t>Esquisto, Pizarra (2000 ≤ ρ ≤ 2800)</t>
  </si>
  <si>
    <t>Mármol (2600 ≤ ρ ≤ 2800)</t>
  </si>
  <si>
    <t>MATERIALES ARTIFICIALES</t>
  </si>
  <si>
    <t>Piedra artificial (ρ ≤ 1750)</t>
  </si>
  <si>
    <t>METALES</t>
  </si>
  <si>
    <t>Acero Inoxidable</t>
  </si>
  <si>
    <t>Aluminio, aleaciones de</t>
  </si>
  <si>
    <t>Bronce</t>
  </si>
  <si>
    <t>Cobre</t>
  </si>
  <si>
    <t>Cromo</t>
  </si>
  <si>
    <t>Estaño</t>
  </si>
  <si>
    <t>Hierro</t>
  </si>
  <si>
    <t>Hierro, fundición</t>
  </si>
  <si>
    <t>Latón</t>
  </si>
  <si>
    <t>Níquel</t>
  </si>
  <si>
    <t>Plomo</t>
  </si>
  <si>
    <t>Titanio</t>
  </si>
  <si>
    <t>Zinc</t>
  </si>
  <si>
    <t>MADERAS</t>
  </si>
  <si>
    <t>Frondosas</t>
  </si>
  <si>
    <t>Frondosa muy pesada (ρ &gt; 870)</t>
  </si>
  <si>
    <t>Frondosa pesada (750 &lt; ρ ≤ 870)</t>
  </si>
  <si>
    <t>Frondosa de peso medio (565 &lt; ρ ≤ 750)</t>
  </si>
  <si>
    <t>Frondosa ligera (435 &lt; ρ ≤ 565)</t>
  </si>
  <si>
    <t>Frondosa muy ligera (200 &lt; ρ ≤ 435)</t>
  </si>
  <si>
    <t>Coníferas</t>
  </si>
  <si>
    <t>Conífera muy pesada (ρ &gt;610)</t>
  </si>
  <si>
    <t>Conífera pesada (520 &lt; ρ ≤ 610)</t>
  </si>
  <si>
    <t>Conífera de peso medio (435 &lt; ρ ≤ 520)</t>
  </si>
  <si>
    <t>Conífera ligera (ρ &lt; 435)</t>
  </si>
  <si>
    <t>Balsa (d &lt; 200)</t>
  </si>
  <si>
    <t>Paneles de madera</t>
  </si>
  <si>
    <t>Tablero contrachapado, paneles de madera sólida (SWP) y maderas chapadas laminares (LVL) (700 &lt; ρ ≤ 900)</t>
  </si>
  <si>
    <t>Tablero contrachapado, paneles de madera sólida (SWP) y maderas chapadas laminares (LVL) (600 &lt; ρ ≤ 750)</t>
  </si>
  <si>
    <t>Tablero contrachapado, paneles de madera sólida (SWP) y maderas chapadas laminares (LVL) (500 &lt; ρ ≤ 600)</t>
  </si>
  <si>
    <t>Tablero contrachapado, paneles de madera sólida (SWP) y maderas chapadas laminares (LVL) (450 &lt; ρ ≤ 500)</t>
  </si>
  <si>
    <t>Tablero contrachapado, paneles de madera sólida (SWP) y maderas chapadas laminares (LVL) (350 &lt; ρ ≤ 450)</t>
  </si>
  <si>
    <t>Tablero contrachapado, paneles de madera sólida (SWP) y maderas chapadas laminares (LVL) (250 &lt; ρ ≤ 350)</t>
  </si>
  <si>
    <t>Tablero contrachapado, paneles de madera sólida (SWP) y maderas chapadas laminares (LVL) (d &lt; 250)</t>
  </si>
  <si>
    <t>Tablero de partículas (640 &lt; ρ ≤ 820)</t>
  </si>
  <si>
    <t>Tablero de partículas (450 &lt; ρ ≤ 640)</t>
  </si>
  <si>
    <t>Tablero de partículas (270 &lt; ρ ≤ 450)</t>
  </si>
  <si>
    <t>Tablero de partículas (180 &lt; ρ ≤ 270)</t>
  </si>
  <si>
    <t>Tablero de partículas con cemento d &lt; 1200)</t>
  </si>
  <si>
    <t>Tableros de fibras incluyendo MDF (750 &lt; ρ ≤ 1000)</t>
  </si>
  <si>
    <t>Tableros de fibras incluyendo MDF (550 &lt; ρ ≤ 750)</t>
  </si>
  <si>
    <t>Tableros de fibras incluyendo MDF (350 &lt; ρ ≤ 550)</t>
  </si>
  <si>
    <t>Tableros de fibras incluyendo MDF (200 &lt; ρ ≤ 350)</t>
  </si>
  <si>
    <t>Tableros de fibras incluyendo MDF (ρ &lt; 200)</t>
  </si>
  <si>
    <t>Paneles de fibras con conglomerante hidráulico (450 &lt; ρ ≤ 550)</t>
  </si>
  <si>
    <t>Paneles de fibras con conglomerante hidráulico (350 &lt; ρ ≤ 450)</t>
  </si>
  <si>
    <t>Paneles de fibras con conglomerante hidráulico (250 &lt; ρ ≤ 350)</t>
  </si>
  <si>
    <t>Tablero de virutas orientadas (OSB) (ρ &lt; 650)</t>
  </si>
  <si>
    <t>Corcho Comprimido</t>
  </si>
  <si>
    <t>Corcho Expandido puro (100 &lt; ρ ≤ 150)</t>
  </si>
  <si>
    <t>Corcho Expandido con resinas sintéticas (150 &lt; ρ ≤ 250)</t>
  </si>
  <si>
    <t>Corcho Expandido con resinas sintéticas (100 &lt; ρ ≤ 150)</t>
  </si>
  <si>
    <t>Placas de corcho (ρ &gt; 400)</t>
  </si>
  <si>
    <t>HORMIGONES</t>
  </si>
  <si>
    <t>Hormigón armado (ρ &gt; 2500)</t>
  </si>
  <si>
    <t>Hormigón armado (2300 &lt; ρ ≤ 2500)</t>
  </si>
  <si>
    <t>Hormigón en masa (2300 ≤ ρ ≤ 2600)</t>
  </si>
  <si>
    <t>Hormigón en masa (2000 ≤ ρ ≤ 2300)</t>
  </si>
  <si>
    <t>Hormigón con áridos ligeros (1800 ≤ ρ ≤ 2000)</t>
  </si>
  <si>
    <t>Hormigón con áridos ligeros (1600 ≤ ρ ≤ 1800)</t>
  </si>
  <si>
    <t>MORTEROS</t>
  </si>
  <si>
    <t>Mortero de cemento o cal para albañilería y para revoco/enlucido (ρ &gt; 2000)</t>
  </si>
  <si>
    <t>Mortero de cemento o cal para albañilería y para revoco/enlucido (1800 &lt; ρ ≤ 2000)</t>
  </si>
  <si>
    <t>Mortero de cemento o cal para albañilería y para revoco/enlucido (1600 &lt; ρ ≤ 1800)</t>
  </si>
  <si>
    <t>Mortero de cemento o cal para albañilería y para revoco/enlucido (1450 &lt; ρ ≤ 1600)</t>
  </si>
  <si>
    <t>Mortero de cemento o cal para albañilería y para revoco/enlucido (1250 &lt; ρ ≤ 1450)</t>
  </si>
  <si>
    <t>Mortero de cemento o cal para albañilería y para revoco/enlucido (1000 &lt; ρ ≤ 1250)</t>
  </si>
  <si>
    <t>Mortero de cemento o cal para albañilería y para revoco/enlucido (750 &lt; ρ ≤ 1000)</t>
  </si>
  <si>
    <t>Mortero de cemento o cal para albañilería y para revoco/enlucido (500 &lt; ρ ≤ 750)</t>
  </si>
  <si>
    <t>Mortero de áridos ligeros (vermiculita, perlita) (ρ ≤ 1000)</t>
  </si>
  <si>
    <t>Mortero de yeso (ρ ≤ 1600)</t>
  </si>
  <si>
    <t>YESOS</t>
  </si>
  <si>
    <t>Yeso, de alta dureza (1200 &lt; ρ ≤ 1500)</t>
  </si>
  <si>
    <t>Yeso, de alta dureza (900 &lt; ρ ≤ 1200)</t>
  </si>
  <si>
    <t>CÁLCULO DEL TIEMPO EQUIVALENTE DE EXPOSICIÓN AL FUEGO</t>
  </si>
  <si>
    <t>● El Documento Básico SI «Seguridad en caso de incendio» (DB-SI) del Código Técnico de la Edificación.</t>
  </si>
  <si>
    <t>El cálculo utiliza los parámetros de:</t>
  </si>
  <si>
    <t>Las propiedades térmicas de los elementos constructivos se han obtenido del:</t>
  </si>
  <si>
    <t>● Reglamento de Seguridad contra Incendios en los Establecimientos Industriales. (RSIEI)</t>
  </si>
  <si>
    <t xml:space="preserve">Los valores de densidad de carga de fuego media en actividades industriales de fabricación o venta, </t>
  </si>
  <si>
    <t>y de almacenamiento y el poder calorífico de sustancias se han tomado del:</t>
  </si>
  <si>
    <t>Yeso, dureza media (600 &lt; ρ ≤ 900)</t>
  </si>
  <si>
    <t>Yeso, baja dureza (ρ ≤ 600)</t>
  </si>
  <si>
    <t>PRODUCTOS DE YESO</t>
  </si>
  <si>
    <t>Placa de yeso o escayola (750 ≤ ρ ≤ 900)</t>
  </si>
  <si>
    <t>Placa de yeso laminado (PYL) (750 ≤ ρ ≤ 900)</t>
  </si>
  <si>
    <t>Placas de yeso armado con fibras minerales(800 &lt; ρ ≤ 1000)</t>
  </si>
  <si>
    <t>ENLUCIDOS</t>
  </si>
  <si>
    <t>Enlucido de yeso (1000 ≤ ρ ≤ 1300)</t>
  </si>
  <si>
    <t>Enlucido de yeso (ρ ≤ 1000)</t>
  </si>
  <si>
    <t>Enlucido de yeso aislante (600 ≤ ρ ≤ 900)</t>
  </si>
  <si>
    <t>Enlucido de yeso aislante (500 ≤ ρ ≤ 600)</t>
  </si>
  <si>
    <t>PRODUCTOS CERÁMICOS</t>
  </si>
  <si>
    <t>Azulejo cerámico</t>
  </si>
  <si>
    <t>Plaqueta o baldosa cerámica</t>
  </si>
  <si>
    <t>Plaqueta o baldosa de gres</t>
  </si>
  <si>
    <t>Teja de arcilla cocida</t>
  </si>
  <si>
    <t>Teja cerámica-porcelana</t>
  </si>
  <si>
    <t>Gres</t>
  </si>
  <si>
    <t>Gres cuarzoso (2600 ≤ ρ ≤ 2800)</t>
  </si>
  <si>
    <t>Gres(sílice) (2200 ≤ ρ ≤ 2590)</t>
  </si>
  <si>
    <t>Gres calcáreo (2000 ≤ ρ ≤ 2700)</t>
  </si>
  <si>
    <t>FÁBRICAS</t>
  </si>
  <si>
    <t>Fábrica de ladrillo cerámico</t>
  </si>
  <si>
    <t>Ladrillo hueco LH</t>
  </si>
  <si>
    <t>Tabique de LH sencillo (40 mm ≤ e ≤ 60 mm)</t>
  </si>
  <si>
    <t>Tabicón de LH doble(60 mm &lt; e ≤ 90 mm)</t>
  </si>
  <si>
    <t>Tabicón de LH triple (100 mm ≤ e ≤ 110 mm)</t>
  </si>
  <si>
    <t>Ladrillo hueco gran formato GH</t>
  </si>
  <si>
    <t>Tabique de LH sencillo Gran Formato (40 mm ≤ e ≤ 60 mm)</t>
  </si>
  <si>
    <t>Tabicón de LH doble Gran Formato (60 mm &lt; e ≤ 90 mm)</t>
  </si>
  <si>
    <t>Tabicón de LH triple Gran Formato (100 mm ≤ e ≤ 110 mm))</t>
  </si>
  <si>
    <t>Ladrillo perforado LP</t>
  </si>
  <si>
    <t>Fábrica de ladrillo 1/2 pie LP 40 mm ≤ G ≤ 60 mm (e = 115 ó 130 mm)</t>
  </si>
  <si>
    <t>Fábrica de ladrillo 1/2 pie LP 60 mm ≤ G ≤ 80 mm (e = 115 ó 130 mm)</t>
  </si>
  <si>
    <t>Fábrica de ladrillo 1/2 pie LP 80 mm ≤ G ≤ 100 mm (e = 115 ó 130 mm)</t>
  </si>
  <si>
    <t>Fábrica de ladrillo 1 pie LP 40 mm ≤ G ≤ 60 mm (e = 240 ó 280 mm)</t>
  </si>
  <si>
    <t>Fábrica de ladrillo 1 pie LP 60 mm ≤ G ≤ 80 mm (e = 240 ó 280 mm)</t>
  </si>
  <si>
    <t>Fábrica de ladrillo 1 pie LP 80 mm ≤ G ≤ 100 mm (e = 240 ó 280 mm)</t>
  </si>
  <si>
    <t>Ladrillo macizo LM</t>
  </si>
  <si>
    <t>Fábrica de ladrillo 1/2 pie LM 40 mm ≤ G ≤ 50 mm (e = 115 ó 130 mm)</t>
  </si>
  <si>
    <t>Fábrica de ladrillo 1 pie LM 40 mm ≤ G ≤ 50 mm (e = 240 ó 280 mm)</t>
  </si>
  <si>
    <t>Fábrica de ladrillo de hormigón</t>
  </si>
  <si>
    <t>Fábrica de ladrillo de hormigón de Áridos densos AD Perforado (e =110 ó 130 mm)</t>
  </si>
  <si>
    <t>Fábrica de ladrillo de hormigón de Áridos ligeros AL Perforado (e =115 ó 130 mm)</t>
  </si>
  <si>
    <t>Fábrica de bloque cerámico aligerado</t>
  </si>
  <si>
    <t>Fábrica de bloque cerámico BC con mortero convencional (e = 140 mm)</t>
  </si>
  <si>
    <t>Fábrica de bloque cerámico BC con mortero convencional (e = 190 mm)</t>
  </si>
  <si>
    <t>Fábrica de bloque cerámico BC con mortero convencional (e = 240 mm)</t>
  </si>
  <si>
    <t>Fábrica de bloque cerámico BC con mortero convencional (e = 290 mm)</t>
  </si>
  <si>
    <t>Fábrica de bloque cerámico BC con mortero aislante (e = 140 mm)</t>
  </si>
  <si>
    <t>Fábrica de bloque cerámico BC con mortero aislante (e = 190 mm)</t>
  </si>
  <si>
    <t>Fábrica de bloque cerámico BC con mortero aislante (e = 240 mm)</t>
  </si>
  <si>
    <t>Fábrica de bloque cerámico BC con mortero aislante (e = 290 mm)</t>
  </si>
  <si>
    <t>Fábrica de bloque de hormigón BH de áridos densos, AD. Hueco. (e = 80 mm)</t>
  </si>
  <si>
    <t>Fábrica de bloque de hormigón BH de áridos densos, AD. Hueco. (e = 90 mm)</t>
  </si>
  <si>
    <t>Fábrica de bloque de hormigón BH de áridos densos, AD. Hueco. (e = 110 mm)</t>
  </si>
  <si>
    <t>Fábrica de bloque de hormigón BH de áridos densos, AD. Hueco. (e = 140 mm)</t>
  </si>
  <si>
    <t>Fábrica de bloque de hormigón BH de áridos densos, AD. Hueco. (e = 190 mm)</t>
  </si>
  <si>
    <t>Fábrica de bloque de hormigón BH de áridos densos, AD. Hueco. (e = 240 mm)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</si>
</sst>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0000"/>
    <numFmt numFmtId="186" formatCode="#,##0.000"/>
    <numFmt numFmtId="187" formatCode="0.0000"/>
    <numFmt numFmtId="188" formatCode="0.00;[Red]0.00"/>
    <numFmt numFmtId="189" formatCode="0.0000;[Red]0.0000"/>
    <numFmt numFmtId="190" formatCode="0.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_-* #,##0\ &quot;F&quot;_-;\-* #,##0\ &quot;F&quot;_-;_-* &quot;-&quot;\ &quot;F&quot;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=&gt; O = &quot;0.000"/>
    <numFmt numFmtId="205" formatCode="&quot;O=&quot;0.000&quot; m½&quot;"/>
    <numFmt numFmtId="206" formatCode="&quot;b=&quot;0&quot; J/m²s½K&quot;"/>
    <numFmt numFmtId="207" formatCode="&quot;qt,d=&quot;0&quot; MJ/m²&quot;"/>
    <numFmt numFmtId="208" formatCode="&quot;O=&quot;0.00&quot; m½&quot;"/>
    <numFmt numFmtId="209" formatCode="&quot;tlim - &quot;0&quot;' =&quot;"/>
    <numFmt numFmtId="210" formatCode="&quot;décalage temporel = &quot;0&quot; min&quot;"/>
    <numFmt numFmtId="211" formatCode="_ &quot;Fr.&quot;\ * #,##0_ ;_ &quot;Fr.&quot;\ * \-#,##0_ ;_ &quot;Fr.&quot;\ * &quot;-&quot;_ ;_ @_ "/>
    <numFmt numFmtId="212" formatCode="_ * #,##0_ ;_ * \-#,##0_ ;_ * &quot;-&quot;_ ;_ @_ "/>
    <numFmt numFmtId="213" formatCode="_ &quot;Fr.&quot;\ * #,##0.00_ ;_ &quot;Fr.&quot;\ * \-#,##0.00_ ;_ &quot;Fr.&quot;\ * &quot;-&quot;??_ ;_ @_ "/>
    <numFmt numFmtId="214" formatCode="_ * #,##0.00_ ;_ * \-#,##0.00_ ;_ * &quot;-&quot;??_ ;_ @_ "/>
    <numFmt numFmtId="215" formatCode="&quot;=&gt; O = &quot;0.0000"/>
    <numFmt numFmtId="216" formatCode="&quot;=&gt; O = &quot;0.00000"/>
    <numFmt numFmtId="217" formatCode="&quot;=&gt; O = &quot;0.000000"/>
    <numFmt numFmtId="218" formatCode="&quot;=&gt; O = &quot;0.0000000"/>
    <numFmt numFmtId="219" formatCode="&quot;=&gt; O = &quot;0.00000000"/>
    <numFmt numFmtId="220" formatCode="&quot;O = &quot;#,##0"/>
    <numFmt numFmtId="221" formatCode="&quot;O = &quot;0.000"/>
    <numFmt numFmtId="222" formatCode="#,##0.0000"/>
    <numFmt numFmtId="223" formatCode="#,##0.00000"/>
    <numFmt numFmtId="224" formatCode="#,##0.0"/>
    <numFmt numFmtId="225" formatCode="&quot;O = &quot;0.0000"/>
    <numFmt numFmtId="226" formatCode="&quot;O = &quot;0.00000"/>
    <numFmt numFmtId="227" formatCode="0.0%"/>
  </numFmts>
  <fonts count="10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Symbol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6"/>
      <color indexed="12"/>
      <name val="Symbol"/>
      <family val="1"/>
    </font>
    <font>
      <sz val="12"/>
      <name val="Calibri"/>
      <family val="0"/>
    </font>
    <font>
      <b/>
      <sz val="14"/>
      <name val="Calibri"/>
      <family val="2"/>
    </font>
    <font>
      <b/>
      <vertAlign val="subscript"/>
      <sz val="14"/>
      <name val="Calibri"/>
      <family val="2"/>
    </font>
    <font>
      <b/>
      <sz val="14"/>
      <name val="Symbol"/>
      <family val="1"/>
    </font>
    <font>
      <b/>
      <sz val="12"/>
      <name val="Symbol"/>
      <family val="1"/>
    </font>
    <font>
      <b/>
      <sz val="8"/>
      <color indexed="10"/>
      <name val="Tahoma"/>
      <family val="2"/>
    </font>
    <font>
      <sz val="10"/>
      <name val="MS Reference Sans Serif"/>
      <family val="2"/>
    </font>
    <font>
      <b/>
      <sz val="10"/>
      <name val="MS Reference Sans Serif"/>
      <family val="2"/>
    </font>
    <font>
      <b/>
      <sz val="12"/>
      <name val="MS Reference Sans Serif"/>
      <family val="2"/>
    </font>
    <font>
      <b/>
      <sz val="9"/>
      <name val="MS Reference Sans Serif"/>
      <family val="2"/>
    </font>
    <font>
      <b/>
      <vertAlign val="subscript"/>
      <sz val="12"/>
      <name val="MS Reference Sans Serif"/>
      <family val="2"/>
    </font>
    <font>
      <sz val="9"/>
      <name val="MS Reference Sans Serif"/>
      <family val="2"/>
    </font>
    <font>
      <vertAlign val="superscript"/>
      <sz val="9"/>
      <name val="MS Reference Sans Serif"/>
      <family val="2"/>
    </font>
    <font>
      <b/>
      <sz val="10"/>
      <color indexed="10"/>
      <name val="MS Reference Sans Serif"/>
      <family val="2"/>
    </font>
    <font>
      <sz val="12"/>
      <name val="MS Reference Sans Serif"/>
      <family val="2"/>
    </font>
    <font>
      <vertAlign val="subscript"/>
      <sz val="12"/>
      <name val="MS Reference Sans Serif"/>
      <family val="2"/>
    </font>
    <font>
      <sz val="11"/>
      <name val="MS Reference Sans Serif"/>
      <family val="2"/>
    </font>
    <font>
      <b/>
      <sz val="12"/>
      <color indexed="12"/>
      <name val="MS Reference Sans Serif"/>
      <family val="2"/>
    </font>
    <font>
      <sz val="10"/>
      <color indexed="12"/>
      <name val="MS Reference Sans Serif"/>
      <family val="2"/>
    </font>
    <font>
      <sz val="16"/>
      <color indexed="12"/>
      <name val="MS Reference Sans Serif"/>
      <family val="2"/>
    </font>
    <font>
      <vertAlign val="subscript"/>
      <sz val="16"/>
      <color indexed="12"/>
      <name val="MS Reference Sans Serif"/>
      <family val="2"/>
    </font>
    <font>
      <sz val="12"/>
      <color indexed="12"/>
      <name val="MS Reference Sans Serif"/>
      <family val="2"/>
    </font>
    <font>
      <b/>
      <sz val="12"/>
      <color indexed="10"/>
      <name val="MS Reference Sans Serif"/>
      <family val="2"/>
    </font>
    <font>
      <b/>
      <sz val="10"/>
      <color indexed="12"/>
      <name val="MS Reference Sans Serif"/>
      <family val="2"/>
    </font>
    <font>
      <sz val="14"/>
      <color indexed="12"/>
      <name val="MS Reference Sans Serif"/>
      <family val="2"/>
    </font>
    <font>
      <vertAlign val="subscript"/>
      <sz val="14"/>
      <color indexed="12"/>
      <name val="MS Reference Sans Serif"/>
      <family val="2"/>
    </font>
    <font>
      <b/>
      <sz val="14"/>
      <color indexed="12"/>
      <name val="MS Reference Sans Serif"/>
      <family val="2"/>
    </font>
    <font>
      <b/>
      <i/>
      <sz val="10"/>
      <color indexed="10"/>
      <name val="MS Reference Sans Serif"/>
      <family val="2"/>
    </font>
    <font>
      <b/>
      <vertAlign val="subscript"/>
      <sz val="10"/>
      <name val="MS Reference Sans Serif"/>
      <family val="2"/>
    </font>
    <font>
      <b/>
      <vertAlign val="subscript"/>
      <sz val="12"/>
      <color indexed="12"/>
      <name val="MS Reference Sans Serif"/>
      <family val="2"/>
    </font>
    <font>
      <u val="single"/>
      <sz val="10"/>
      <name val="MS Reference Sans Serif"/>
      <family val="2"/>
    </font>
    <font>
      <b/>
      <vertAlign val="superscript"/>
      <sz val="12"/>
      <color indexed="12"/>
      <name val="MS Reference Sans Serif"/>
      <family val="2"/>
    </font>
    <font>
      <b/>
      <i/>
      <sz val="9"/>
      <color indexed="12"/>
      <name val="MS Reference Sans Serif"/>
      <family val="2"/>
    </font>
    <font>
      <b/>
      <sz val="11"/>
      <color indexed="12"/>
      <name val="MS Reference Sans Serif"/>
      <family val="2"/>
    </font>
    <font>
      <b/>
      <sz val="14"/>
      <color indexed="12"/>
      <name val="Symbol"/>
      <family val="1"/>
    </font>
    <font>
      <b/>
      <vertAlign val="subscript"/>
      <sz val="14"/>
      <color indexed="12"/>
      <name val="MS Reference Sans Serif"/>
      <family val="2"/>
    </font>
    <font>
      <b/>
      <vertAlign val="subscript"/>
      <sz val="14"/>
      <name val="MS Reference Sans Serif"/>
      <family val="2"/>
    </font>
    <font>
      <b/>
      <sz val="11"/>
      <name val="MS Reference Sans Serif"/>
      <family val="2"/>
    </font>
    <font>
      <b/>
      <vertAlign val="subscript"/>
      <sz val="11"/>
      <name val="MS Reference Sans Serif"/>
      <family val="2"/>
    </font>
    <font>
      <b/>
      <vertAlign val="superscript"/>
      <sz val="11"/>
      <name val="MS Reference Sans Serif"/>
      <family val="2"/>
    </font>
    <font>
      <vertAlign val="superscript"/>
      <sz val="10"/>
      <name val="MS Reference Sans Serif"/>
      <family val="2"/>
    </font>
    <font>
      <sz val="11"/>
      <color indexed="12"/>
      <name val="MS Reference Sans Serif"/>
      <family val="2"/>
    </font>
    <font>
      <b/>
      <sz val="14"/>
      <name val="MS Reference Sans Serif"/>
      <family val="2"/>
    </font>
    <font>
      <b/>
      <sz val="16"/>
      <name val="MS Reference Sans Serif"/>
      <family val="2"/>
    </font>
    <font>
      <b/>
      <vertAlign val="superscript"/>
      <sz val="12"/>
      <name val="MS Reference Sans Serif"/>
      <family val="2"/>
    </font>
    <font>
      <sz val="10"/>
      <color indexed="9"/>
      <name val="MS Reference Sans Serif"/>
      <family val="2"/>
    </font>
    <font>
      <b/>
      <sz val="12"/>
      <name val="Calibri"/>
      <family val="0"/>
    </font>
    <font>
      <sz val="10"/>
      <name val="MS Reference Serif"/>
      <family val="1"/>
    </font>
    <font>
      <sz val="9"/>
      <name val="MS Reference Serif"/>
      <family val="1"/>
    </font>
    <font>
      <b/>
      <sz val="8"/>
      <name val="MS Reference Sans Serif"/>
      <family val="2"/>
    </font>
    <font>
      <vertAlign val="superscript"/>
      <sz val="11"/>
      <name val="MS Reference Sans Serif"/>
      <family val="2"/>
    </font>
    <font>
      <b/>
      <sz val="13"/>
      <color indexed="12"/>
      <name val="MS Reference Sans Serif"/>
      <family val="2"/>
    </font>
    <font>
      <b/>
      <sz val="13"/>
      <color indexed="12"/>
      <name val="Symbol"/>
      <family val="1"/>
    </font>
    <font>
      <b/>
      <vertAlign val="subscript"/>
      <sz val="13"/>
      <color indexed="12"/>
      <name val="MS Reference Sans Serif"/>
      <family val="2"/>
    </font>
    <font>
      <b/>
      <sz val="8"/>
      <name val="Symbol"/>
      <family val="1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24"/>
      <color indexed="12"/>
      <name val="MS Reference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0" borderId="1" applyNumberFormat="0" applyAlignment="0" applyProtection="0"/>
    <xf numFmtId="0" fontId="91" fillId="21" borderId="2" applyNumberFormat="0" applyAlignment="0" applyProtection="0"/>
    <xf numFmtId="0" fontId="92" fillId="0" borderId="3" applyNumberFormat="0" applyFill="0" applyAlignment="0" applyProtection="0"/>
    <xf numFmtId="0" fontId="93" fillId="22" borderId="0" applyNumberFormat="0" applyBorder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7" fillId="29" borderId="1" applyNumberFormat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100" fillId="20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185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6" fillId="34" borderId="13" xfId="0" applyFont="1" applyFill="1" applyBorder="1" applyAlignment="1">
      <alignment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vertical="center"/>
    </xf>
    <xf numFmtId="3" fontId="16" fillId="34" borderId="15" xfId="0" applyNumberFormat="1" applyFont="1" applyFill="1" applyBorder="1" applyAlignment="1">
      <alignment vertical="center"/>
    </xf>
    <xf numFmtId="3" fontId="15" fillId="34" borderId="16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" fontId="16" fillId="34" borderId="15" xfId="0" applyNumberFormat="1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25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3" fontId="15" fillId="0" borderId="27" xfId="0" applyNumberFormat="1" applyFont="1" applyBorder="1" applyAlignment="1">
      <alignment vertical="center"/>
    </xf>
    <xf numFmtId="0" fontId="26" fillId="34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7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26" fillId="35" borderId="28" xfId="0" applyFont="1" applyFill="1" applyBorder="1" applyAlignment="1">
      <alignment horizontal="center" vertical="center"/>
    </xf>
    <xf numFmtId="2" fontId="26" fillId="35" borderId="28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1" fontId="35" fillId="35" borderId="28" xfId="0" applyNumberFormat="1" applyFont="1" applyFill="1" applyBorder="1" applyAlignment="1">
      <alignment horizontal="center" vertical="center"/>
    </xf>
    <xf numFmtId="3" fontId="35" fillId="28" borderId="28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2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6" fillId="34" borderId="14" xfId="0" applyNumberFormat="1" applyFont="1" applyFill="1" applyBorder="1" applyAlignment="1">
      <alignment vertical="center"/>
    </xf>
    <xf numFmtId="4" fontId="15" fillId="0" borderId="17" xfId="0" applyNumberFormat="1" applyFont="1" applyBorder="1" applyAlignment="1">
      <alignment horizontal="center" vertical="center"/>
    </xf>
    <xf numFmtId="4" fontId="16" fillId="34" borderId="14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vertical="center"/>
    </xf>
    <xf numFmtId="4" fontId="15" fillId="0" borderId="22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27" xfId="0" applyNumberFormat="1" applyFont="1" applyBorder="1" applyAlignment="1">
      <alignment vertical="center"/>
    </xf>
    <xf numFmtId="0" fontId="26" fillId="0" borderId="3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31" xfId="0" applyFont="1" applyBorder="1" applyAlignment="1">
      <alignment horizontal="right" vertical="center"/>
    </xf>
    <xf numFmtId="3" fontId="17" fillId="36" borderId="3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86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32" fillId="34" borderId="0" xfId="0" applyFont="1" applyFill="1" applyAlignment="1">
      <alignment vertical="center" wrapText="1"/>
    </xf>
    <xf numFmtId="0" fontId="17" fillId="34" borderId="0" xfId="0" applyFont="1" applyFill="1" applyAlignment="1">
      <alignment vertical="center"/>
    </xf>
    <xf numFmtId="4" fontId="26" fillId="31" borderId="33" xfId="0" applyNumberFormat="1" applyFont="1" applyFill="1" applyBorder="1" applyAlignment="1">
      <alignment vertical="center"/>
    </xf>
    <xf numFmtId="4" fontId="26" fillId="0" borderId="33" xfId="0" applyNumberFormat="1" applyFont="1" applyFill="1" applyBorder="1" applyAlignment="1">
      <alignment vertical="center"/>
    </xf>
    <xf numFmtId="186" fontId="26" fillId="0" borderId="33" xfId="0" applyNumberFormat="1" applyFont="1" applyFill="1" applyBorder="1" applyAlignment="1">
      <alignment vertical="center"/>
    </xf>
    <xf numFmtId="0" fontId="26" fillId="31" borderId="34" xfId="0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31" fillId="31" borderId="34" xfId="0" applyFont="1" applyFill="1" applyBorder="1" applyAlignment="1" applyProtection="1">
      <alignment horizontal="center" vertical="center"/>
      <protection locked="0"/>
    </xf>
    <xf numFmtId="0" fontId="31" fillId="0" borderId="34" xfId="0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Alignment="1">
      <alignment horizontal="center" vertical="center"/>
    </xf>
    <xf numFmtId="0" fontId="26" fillId="0" borderId="34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vertical="center"/>
    </xf>
    <xf numFmtId="4" fontId="16" fillId="34" borderId="29" xfId="0" applyNumberFormat="1" applyFont="1" applyFill="1" applyBorder="1" applyAlignment="1">
      <alignment horizontal="center" vertical="center"/>
    </xf>
    <xf numFmtId="1" fontId="16" fillId="34" borderId="35" xfId="0" applyNumberFormat="1" applyFont="1" applyFill="1" applyBorder="1" applyAlignment="1">
      <alignment vertical="center"/>
    </xf>
    <xf numFmtId="3" fontId="15" fillId="34" borderId="36" xfId="0" applyNumberFormat="1" applyFont="1" applyFill="1" applyBorder="1" applyAlignment="1">
      <alignment horizontal="center" vertical="center"/>
    </xf>
    <xf numFmtId="3" fontId="15" fillId="34" borderId="18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4" fontId="15" fillId="0" borderId="37" xfId="0" applyNumberFormat="1" applyFont="1" applyBorder="1" applyAlignment="1">
      <alignment horizontal="center" vertical="center"/>
    </xf>
    <xf numFmtId="3" fontId="15" fillId="0" borderId="37" xfId="0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 applyProtection="1">
      <alignment horizontal="center" vertical="center"/>
      <protection/>
    </xf>
    <xf numFmtId="4" fontId="20" fillId="33" borderId="12" xfId="0" applyNumberFormat="1" applyFont="1" applyFill="1" applyBorder="1" applyAlignment="1" applyProtection="1">
      <alignment horizontal="center" vertical="center"/>
      <protection/>
    </xf>
    <xf numFmtId="3" fontId="20" fillId="33" borderId="12" xfId="0" applyNumberFormat="1" applyFont="1" applyFill="1" applyBorder="1" applyAlignment="1">
      <alignment vertical="center"/>
    </xf>
    <xf numFmtId="3" fontId="20" fillId="33" borderId="39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31" borderId="17" xfId="0" applyFont="1" applyFill="1" applyBorder="1" applyAlignment="1" applyProtection="1">
      <alignment horizontal="center" vertical="center"/>
      <protection locked="0"/>
    </xf>
    <xf numFmtId="0" fontId="22" fillId="31" borderId="37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 vertical="center"/>
      <protection/>
    </xf>
    <xf numFmtId="0" fontId="17" fillId="36" borderId="40" xfId="0" applyFont="1" applyFill="1" applyBorder="1" applyAlignment="1" applyProtection="1">
      <alignment horizontal="right" vertical="center"/>
      <protection/>
    </xf>
    <xf numFmtId="0" fontId="33" fillId="0" borderId="0" xfId="0" applyFont="1" applyAlignment="1">
      <alignment vertical="center"/>
    </xf>
    <xf numFmtId="4" fontId="26" fillId="35" borderId="28" xfId="0" applyNumberFormat="1" applyFont="1" applyFill="1" applyBorder="1" applyAlignment="1">
      <alignment horizontal="center" vertical="center"/>
    </xf>
    <xf numFmtId="4" fontId="26" fillId="35" borderId="41" xfId="0" applyNumberFormat="1" applyFont="1" applyFill="1" applyBorder="1" applyAlignment="1">
      <alignment horizontal="center"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17" fillId="0" borderId="42" xfId="0" applyFont="1" applyBorder="1" applyAlignment="1">
      <alignment vertical="center"/>
    </xf>
    <xf numFmtId="190" fontId="23" fillId="0" borderId="25" xfId="0" applyNumberFormat="1" applyFont="1" applyBorder="1" applyAlignment="1">
      <alignment horizontal="center" vertical="center"/>
    </xf>
    <xf numFmtId="1" fontId="23" fillId="0" borderId="4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46" fillId="33" borderId="45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1" fontId="25" fillId="0" borderId="24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46" fillId="33" borderId="30" xfId="0" applyFont="1" applyFill="1" applyBorder="1" applyAlignment="1">
      <alignment vertical="center"/>
    </xf>
    <xf numFmtId="0" fontId="46" fillId="33" borderId="46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vertical="center"/>
    </xf>
    <xf numFmtId="0" fontId="16" fillId="33" borderId="46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6" fillId="33" borderId="47" xfId="0" applyFont="1" applyFill="1" applyBorder="1" applyAlignment="1">
      <alignment vertical="center" wrapText="1"/>
    </xf>
    <xf numFmtId="0" fontId="46" fillId="33" borderId="48" xfId="0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46" fillId="33" borderId="49" xfId="0" applyFont="1" applyFill="1" applyBorder="1" applyAlignment="1">
      <alignment vertical="center" wrapText="1"/>
    </xf>
    <xf numFmtId="0" fontId="25" fillId="0" borderId="24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190" fontId="25" fillId="0" borderId="25" xfId="0" applyNumberFormat="1" applyFont="1" applyBorder="1" applyAlignment="1">
      <alignment horizontal="center" vertical="center"/>
    </xf>
    <xf numFmtId="190" fontId="25" fillId="0" borderId="43" xfId="0" applyNumberFormat="1" applyFont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43" xfId="0" applyNumberFormat="1" applyFont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190" fontId="15" fillId="0" borderId="17" xfId="0" applyNumberFormat="1" applyFont="1" applyBorder="1" applyAlignment="1">
      <alignment vertical="center"/>
    </xf>
    <xf numFmtId="4" fontId="15" fillId="0" borderId="51" xfId="0" applyNumberFormat="1" applyFont="1" applyBorder="1" applyAlignment="1">
      <alignment vertical="center"/>
    </xf>
    <xf numFmtId="0" fontId="46" fillId="33" borderId="50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6" fillId="33" borderId="5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/>
    </xf>
    <xf numFmtId="0" fontId="15" fillId="0" borderId="51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52" xfId="0" applyFont="1" applyBorder="1" applyAlignment="1">
      <alignment/>
    </xf>
    <xf numFmtId="3" fontId="15" fillId="0" borderId="17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56" xfId="0" applyFont="1" applyBorder="1" applyAlignment="1">
      <alignment/>
    </xf>
    <xf numFmtId="3" fontId="15" fillId="0" borderId="37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0" xfId="0" applyFont="1" applyAlignment="1">
      <alignment horizontal="center"/>
    </xf>
    <xf numFmtId="190" fontId="26" fillId="36" borderId="58" xfId="0" applyNumberFormat="1" applyFont="1" applyFill="1" applyBorder="1" applyAlignment="1">
      <alignment horizontal="right" vertical="center"/>
    </xf>
    <xf numFmtId="2" fontId="42" fillId="36" borderId="59" xfId="0" applyNumberFormat="1" applyFont="1" applyFill="1" applyBorder="1" applyAlignment="1">
      <alignment horizontal="right" vertical="center"/>
    </xf>
    <xf numFmtId="2" fontId="42" fillId="36" borderId="33" xfId="0" applyNumberFormat="1" applyFont="1" applyFill="1" applyBorder="1" applyAlignment="1">
      <alignment horizontal="right" vertical="center"/>
    </xf>
    <xf numFmtId="2" fontId="42" fillId="36" borderId="58" xfId="0" applyNumberFormat="1" applyFont="1" applyFill="1" applyBorder="1" applyAlignment="1">
      <alignment horizontal="right" vertical="center"/>
    </xf>
    <xf numFmtId="4" fontId="26" fillId="36" borderId="33" xfId="0" applyNumberFormat="1" applyFont="1" applyFill="1" applyBorder="1" applyAlignment="1">
      <alignment horizontal="right" vertical="center"/>
    </xf>
    <xf numFmtId="4" fontId="26" fillId="36" borderId="6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184" fontId="26" fillId="36" borderId="0" xfId="0" applyNumberFormat="1" applyFont="1" applyFill="1" applyBorder="1" applyAlignment="1">
      <alignment vertical="center"/>
    </xf>
    <xf numFmtId="2" fontId="26" fillId="36" borderId="61" xfId="0" applyNumberFormat="1" applyFont="1" applyFill="1" applyBorder="1" applyAlignment="1">
      <alignment horizontal="right" vertical="center"/>
    </xf>
    <xf numFmtId="3" fontId="26" fillId="36" borderId="62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46" fillId="33" borderId="30" xfId="0" applyFont="1" applyFill="1" applyBorder="1" applyAlignment="1">
      <alignment horizontal="left" vertical="center" wrapText="1"/>
    </xf>
    <xf numFmtId="0" fontId="46" fillId="33" borderId="66" xfId="0" applyFont="1" applyFill="1" applyBorder="1" applyAlignment="1">
      <alignment horizontal="left" vertical="center" wrapText="1"/>
    </xf>
    <xf numFmtId="3" fontId="15" fillId="0" borderId="67" xfId="0" applyNumberFormat="1" applyFont="1" applyBorder="1" applyAlignment="1">
      <alignment horizontal="center" vertical="center"/>
    </xf>
    <xf numFmtId="3" fontId="15" fillId="0" borderId="68" xfId="0" applyNumberFormat="1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right" vertical="center"/>
      <protection/>
    </xf>
    <xf numFmtId="0" fontId="26" fillId="34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/>
    </xf>
    <xf numFmtId="0" fontId="16" fillId="33" borderId="12" xfId="0" applyFont="1" applyFill="1" applyBorder="1" applyAlignment="1">
      <alignment vertical="center" wrapText="1"/>
    </xf>
    <xf numFmtId="185" fontId="54" fillId="0" borderId="0" xfId="0" applyNumberFormat="1" applyFont="1" applyBorder="1" applyAlignment="1">
      <alignment horizontal="center" vertical="center"/>
    </xf>
    <xf numFmtId="191" fontId="15" fillId="0" borderId="0" xfId="0" applyNumberFormat="1" applyFont="1" applyBorder="1" applyAlignment="1">
      <alignment horizontal="center" vertical="center"/>
    </xf>
    <xf numFmtId="1" fontId="35" fillId="36" borderId="2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17" fillId="0" borderId="0" xfId="64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2" fontId="31" fillId="31" borderId="34" xfId="0" applyNumberFormat="1" applyFont="1" applyFill="1" applyBorder="1" applyAlignment="1" applyProtection="1">
      <alignment horizontal="center" vertical="center"/>
      <protection locked="0"/>
    </xf>
    <xf numFmtId="184" fontId="25" fillId="0" borderId="43" xfId="0" applyNumberFormat="1" applyFont="1" applyBorder="1" applyAlignment="1">
      <alignment horizontal="center" vertical="center"/>
    </xf>
    <xf numFmtId="9" fontId="17" fillId="0" borderId="0" xfId="64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34" borderId="71" xfId="0" applyFont="1" applyFill="1" applyBorder="1" applyAlignment="1">
      <alignment vertical="center"/>
    </xf>
    <xf numFmtId="0" fontId="17" fillId="33" borderId="72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4" fontId="15" fillId="0" borderId="18" xfId="0" applyNumberFormat="1" applyFont="1" applyBorder="1" applyAlignment="1">
      <alignment vertical="center"/>
    </xf>
    <xf numFmtId="190" fontId="15" fillId="0" borderId="73" xfId="0" applyNumberFormat="1" applyFont="1" applyBorder="1" applyAlignment="1">
      <alignment vertical="center"/>
    </xf>
    <xf numFmtId="4" fontId="15" fillId="0" borderId="74" xfId="0" applyNumberFormat="1" applyFont="1" applyBorder="1" applyAlignment="1">
      <alignment vertical="center"/>
    </xf>
    <xf numFmtId="0" fontId="46" fillId="33" borderId="30" xfId="0" applyFont="1" applyFill="1" applyBorder="1" applyAlignment="1">
      <alignment horizontal="left" vertical="center"/>
    </xf>
    <xf numFmtId="0" fontId="17" fillId="33" borderId="75" xfId="0" applyFont="1" applyFill="1" applyBorder="1" applyAlignment="1">
      <alignment horizontal="right" vertical="center"/>
    </xf>
    <xf numFmtId="4" fontId="16" fillId="0" borderId="46" xfId="0" applyNumberFormat="1" applyFont="1" applyBorder="1" applyAlignment="1">
      <alignment vertical="center"/>
    </xf>
    <xf numFmtId="0" fontId="20" fillId="33" borderId="76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4" fontId="16" fillId="0" borderId="41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vertical="center"/>
    </xf>
    <xf numFmtId="4" fontId="15" fillId="0" borderId="78" xfId="0" applyNumberFormat="1" applyFont="1" applyBorder="1" applyAlignment="1">
      <alignment vertical="center"/>
    </xf>
    <xf numFmtId="0" fontId="46" fillId="33" borderId="47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vertical="center"/>
    </xf>
    <xf numFmtId="4" fontId="15" fillId="0" borderId="80" xfId="0" applyNumberFormat="1" applyFont="1" applyBorder="1" applyAlignment="1">
      <alignment vertical="center"/>
    </xf>
    <xf numFmtId="4" fontId="15" fillId="0" borderId="81" xfId="0" applyNumberFormat="1" applyFont="1" applyBorder="1" applyAlignment="1">
      <alignment vertical="center"/>
    </xf>
    <xf numFmtId="0" fontId="57" fillId="0" borderId="0" xfId="62" applyNumberFormat="1" applyFont="1" applyFill="1" applyBorder="1" applyAlignment="1" applyProtection="1">
      <alignment vertical="center"/>
      <protection/>
    </xf>
    <xf numFmtId="0" fontId="56" fillId="0" borderId="0" xfId="62" applyNumberFormat="1" applyFont="1" applyFill="1" applyBorder="1" applyAlignment="1" applyProtection="1">
      <alignment vertical="top"/>
      <protection/>
    </xf>
    <xf numFmtId="0" fontId="56" fillId="0" borderId="82" xfId="62" applyNumberFormat="1" applyFont="1" applyFill="1" applyBorder="1" applyAlignment="1" applyProtection="1">
      <alignment vertical="center" wrapText="1"/>
      <protection/>
    </xf>
    <xf numFmtId="0" fontId="58" fillId="33" borderId="72" xfId="0" applyFont="1" applyFill="1" applyBorder="1" applyAlignment="1">
      <alignment horizontal="center" vertical="center" wrapText="1"/>
    </xf>
    <xf numFmtId="0" fontId="58" fillId="33" borderId="72" xfId="0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3" fontId="22" fillId="0" borderId="17" xfId="0" applyNumberFormat="1" applyFont="1" applyFill="1" applyBorder="1" applyAlignment="1" applyProtection="1">
      <alignment horizontal="center" vertical="center"/>
      <protection/>
    </xf>
    <xf numFmtId="186" fontId="22" fillId="0" borderId="17" xfId="0" applyNumberFormat="1" applyFont="1" applyFill="1" applyBorder="1" applyAlignment="1" applyProtection="1">
      <alignment horizontal="center" vertical="center"/>
      <protection/>
    </xf>
    <xf numFmtId="3" fontId="22" fillId="0" borderId="37" xfId="0" applyNumberFormat="1" applyFont="1" applyFill="1" applyBorder="1" applyAlignment="1" applyProtection="1">
      <alignment horizontal="center" vertical="center"/>
      <protection/>
    </xf>
    <xf numFmtId="186" fontId="22" fillId="0" borderId="37" xfId="0" applyNumberFormat="1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vertical="center"/>
      <protection/>
    </xf>
    <xf numFmtId="0" fontId="16" fillId="34" borderId="14" xfId="0" applyFont="1" applyFill="1" applyBorder="1" applyAlignment="1" applyProtection="1">
      <alignment vertical="center"/>
      <protection/>
    </xf>
    <xf numFmtId="0" fontId="15" fillId="31" borderId="83" xfId="0" applyFont="1" applyFill="1" applyBorder="1" applyAlignment="1" applyProtection="1">
      <alignment vertical="center" wrapText="1"/>
      <protection locked="0"/>
    </xf>
    <xf numFmtId="3" fontId="15" fillId="31" borderId="51" xfId="0" applyNumberFormat="1" applyFont="1" applyFill="1" applyBorder="1" applyAlignment="1" applyProtection="1">
      <alignment vertical="center"/>
      <protection locked="0"/>
    </xf>
    <xf numFmtId="3" fontId="15" fillId="31" borderId="29" xfId="0" applyNumberFormat="1" applyFont="1" applyFill="1" applyBorder="1" applyAlignment="1" applyProtection="1">
      <alignment vertical="center"/>
      <protection locked="0"/>
    </xf>
    <xf numFmtId="4" fontId="15" fillId="31" borderId="51" xfId="0" applyNumberFormat="1" applyFont="1" applyFill="1" applyBorder="1" applyAlignment="1" applyProtection="1">
      <alignment vertical="center"/>
      <protection locked="0"/>
    </xf>
    <xf numFmtId="4" fontId="15" fillId="31" borderId="29" xfId="0" applyNumberFormat="1" applyFont="1" applyFill="1" applyBorder="1" applyAlignment="1" applyProtection="1">
      <alignment vertical="center"/>
      <protection locked="0"/>
    </xf>
    <xf numFmtId="0" fontId="15" fillId="0" borderId="84" xfId="0" applyFont="1" applyBorder="1" applyAlignment="1" applyProtection="1">
      <alignment vertical="center"/>
      <protection locked="0"/>
    </xf>
    <xf numFmtId="0" fontId="15" fillId="0" borderId="85" xfId="0" applyFont="1" applyBorder="1" applyAlignment="1" applyProtection="1">
      <alignment vertical="center"/>
      <protection locked="0"/>
    </xf>
    <xf numFmtId="0" fontId="15" fillId="0" borderId="86" xfId="0" applyFont="1" applyBorder="1" applyAlignment="1" applyProtection="1">
      <alignment vertical="center"/>
      <protection locked="0"/>
    </xf>
    <xf numFmtId="190" fontId="15" fillId="0" borderId="51" xfId="0" applyNumberFormat="1" applyFont="1" applyBorder="1" applyAlignment="1" applyProtection="1">
      <alignment vertical="center"/>
      <protection hidden="1"/>
    </xf>
    <xf numFmtId="0" fontId="22" fillId="0" borderId="0" xfId="0" applyFont="1" applyBorder="1" applyAlignment="1">
      <alignment vertical="center" wrapText="1"/>
    </xf>
    <xf numFmtId="0" fontId="15" fillId="34" borderId="0" xfId="0" applyFont="1" applyFill="1" applyAlignment="1">
      <alignment/>
    </xf>
    <xf numFmtId="0" fontId="27" fillId="34" borderId="0" xfId="0" applyFont="1" applyFill="1" applyAlignment="1">
      <alignment vertical="center"/>
    </xf>
    <xf numFmtId="0" fontId="27" fillId="34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3" fontId="16" fillId="33" borderId="87" xfId="62" applyNumberFormat="1" applyFont="1" applyFill="1" applyBorder="1" applyAlignment="1" applyProtection="1">
      <alignment horizontal="center" vertical="center"/>
      <protection/>
    </xf>
    <xf numFmtId="0" fontId="16" fillId="33" borderId="87" xfId="62" applyNumberFormat="1" applyFont="1" applyFill="1" applyBorder="1" applyAlignment="1" applyProtection="1">
      <alignment horizontal="center" vertical="center"/>
      <protection/>
    </xf>
    <xf numFmtId="0" fontId="16" fillId="33" borderId="88" xfId="62" applyNumberFormat="1" applyFont="1" applyFill="1" applyBorder="1" applyAlignment="1" applyProtection="1">
      <alignment horizontal="center" vertical="center"/>
      <protection/>
    </xf>
    <xf numFmtId="0" fontId="15" fillId="0" borderId="0" xfId="62" applyNumberFormat="1" applyFont="1" applyFill="1" applyBorder="1" applyAlignment="1" applyProtection="1">
      <alignment vertical="center"/>
      <protection/>
    </xf>
    <xf numFmtId="3" fontId="20" fillId="33" borderId="37" xfId="62" applyNumberFormat="1" applyFont="1" applyFill="1" applyBorder="1" applyAlignment="1" applyProtection="1">
      <alignment horizontal="center" vertical="center"/>
      <protection/>
    </xf>
    <xf numFmtId="0" fontId="20" fillId="33" borderId="37" xfId="62" applyFont="1" applyFill="1" applyBorder="1" applyAlignment="1" applyProtection="1">
      <alignment horizontal="center" vertical="center"/>
      <protection/>
    </xf>
    <xf numFmtId="0" fontId="20" fillId="33" borderId="57" xfId="62" applyFont="1" applyFill="1" applyBorder="1" applyAlignment="1" applyProtection="1">
      <alignment horizontal="center" vertical="center"/>
      <protection/>
    </xf>
    <xf numFmtId="0" fontId="20" fillId="0" borderId="0" xfId="62" applyNumberFormat="1" applyFont="1" applyFill="1" applyBorder="1" applyAlignment="1" applyProtection="1">
      <alignment vertical="center"/>
      <protection/>
    </xf>
    <xf numFmtId="0" fontId="15" fillId="0" borderId="52" xfId="62" applyNumberFormat="1" applyFont="1" applyFill="1" applyBorder="1" applyAlignment="1" applyProtection="1">
      <alignment vertical="center"/>
      <protection/>
    </xf>
    <xf numFmtId="0" fontId="16" fillId="0" borderId="89" xfId="62" applyNumberFormat="1" applyFont="1" applyFill="1" applyBorder="1" applyAlignment="1" applyProtection="1">
      <alignment horizontal="center" vertical="center"/>
      <protection/>
    </xf>
    <xf numFmtId="0" fontId="16" fillId="0" borderId="53" xfId="62" applyNumberFormat="1" applyFont="1" applyFill="1" applyBorder="1" applyAlignment="1" applyProtection="1">
      <alignment vertical="center"/>
      <protection/>
    </xf>
    <xf numFmtId="0" fontId="16" fillId="0" borderId="52" xfId="62" applyNumberFormat="1" applyFont="1" applyFill="1" applyBorder="1" applyAlignment="1" applyProtection="1">
      <alignment vertical="center"/>
      <protection/>
    </xf>
    <xf numFmtId="0" fontId="18" fillId="0" borderId="52" xfId="62" applyNumberFormat="1" applyFont="1" applyFill="1" applyBorder="1" applyAlignment="1" applyProtection="1">
      <alignment vertical="center"/>
      <protection/>
    </xf>
    <xf numFmtId="0" fontId="16" fillId="0" borderId="52" xfId="0" applyNumberFormat="1" applyFont="1" applyFill="1" applyBorder="1" applyAlignment="1" applyProtection="1">
      <alignment vertical="center"/>
      <protection/>
    </xf>
    <xf numFmtId="0" fontId="15" fillId="0" borderId="52" xfId="0" applyNumberFormat="1" applyFont="1" applyFill="1" applyBorder="1" applyAlignment="1" applyProtection="1">
      <alignment vertical="center"/>
      <protection/>
    </xf>
    <xf numFmtId="0" fontId="18" fillId="0" borderId="52" xfId="62" applyNumberFormat="1" applyFont="1" applyFill="1" applyBorder="1" applyAlignment="1" applyProtection="1">
      <alignment horizontal="left" vertical="center"/>
      <protection/>
    </xf>
    <xf numFmtId="0" fontId="15" fillId="0" borderId="56" xfId="62" applyNumberFormat="1" applyFont="1" applyFill="1" applyBorder="1" applyAlignment="1" applyProtection="1">
      <alignment vertical="center"/>
      <protection/>
    </xf>
    <xf numFmtId="0" fontId="15" fillId="0" borderId="0" xfId="62" applyNumberFormat="1" applyFont="1" applyFill="1" applyBorder="1" applyAlignment="1" applyProtection="1">
      <alignment vertical="top"/>
      <protection/>
    </xf>
    <xf numFmtId="3" fontId="20" fillId="0" borderId="29" xfId="62" applyNumberFormat="1" applyFont="1" applyFill="1" applyBorder="1" applyAlignment="1" applyProtection="1">
      <alignment horizontal="center" vertical="center"/>
      <protection/>
    </xf>
    <xf numFmtId="0" fontId="20" fillId="0" borderId="29" xfId="62" applyFont="1" applyFill="1" applyBorder="1" applyAlignment="1" applyProtection="1">
      <alignment horizontal="center" vertical="center"/>
      <protection/>
    </xf>
    <xf numFmtId="0" fontId="20" fillId="0" borderId="90" xfId="62" applyFont="1" applyFill="1" applyBorder="1" applyAlignment="1" applyProtection="1">
      <alignment horizontal="center" vertical="center"/>
      <protection/>
    </xf>
    <xf numFmtId="0" fontId="15" fillId="0" borderId="51" xfId="62" applyNumberFormat="1" applyFont="1" applyFill="1" applyBorder="1" applyAlignment="1" applyProtection="1">
      <alignment horizontal="center" vertical="center"/>
      <protection/>
    </xf>
    <xf numFmtId="0" fontId="15" fillId="0" borderId="51" xfId="62" applyNumberFormat="1" applyFont="1" applyFill="1" applyBorder="1" applyAlignment="1" applyProtection="1">
      <alignment horizontal="center" vertical="top"/>
      <protection/>
    </xf>
    <xf numFmtId="0" fontId="15" fillId="0" borderId="54" xfId="62" applyNumberFormat="1" applyFont="1" applyFill="1" applyBorder="1" applyAlignment="1" applyProtection="1">
      <alignment vertical="top"/>
      <protection/>
    </xf>
    <xf numFmtId="0" fontId="15" fillId="0" borderId="17" xfId="62" applyNumberFormat="1" applyFont="1" applyFill="1" applyBorder="1" applyAlignment="1" applyProtection="1">
      <alignment horizontal="center" vertical="center"/>
      <protection/>
    </xf>
    <xf numFmtId="0" fontId="15" fillId="0" borderId="17" xfId="62" applyNumberFormat="1" applyFont="1" applyFill="1" applyBorder="1" applyAlignment="1" applyProtection="1">
      <alignment horizontal="center" vertical="top"/>
      <protection/>
    </xf>
    <xf numFmtId="0" fontId="15" fillId="0" borderId="55" xfId="62" applyNumberFormat="1" applyFont="1" applyFill="1" applyBorder="1" applyAlignment="1" applyProtection="1">
      <alignment vertical="top"/>
      <protection/>
    </xf>
    <xf numFmtId="3" fontId="15" fillId="0" borderId="17" xfId="62" applyNumberFormat="1" applyFont="1" applyFill="1" applyBorder="1" applyAlignment="1" applyProtection="1">
      <alignment horizontal="center" vertical="center"/>
      <protection/>
    </xf>
    <xf numFmtId="4" fontId="15" fillId="0" borderId="17" xfId="62" applyNumberFormat="1" applyFont="1" applyFill="1" applyBorder="1" applyAlignment="1" applyProtection="1">
      <alignment horizontal="center" vertical="center"/>
      <protection/>
    </xf>
    <xf numFmtId="3" fontId="15" fillId="0" borderId="55" xfId="62" applyNumberFormat="1" applyFont="1" applyFill="1" applyBorder="1" applyAlignment="1" applyProtection="1">
      <alignment horizontal="center" vertical="top"/>
      <protection/>
    </xf>
    <xf numFmtId="224" fontId="15" fillId="0" borderId="17" xfId="62" applyNumberFormat="1" applyFont="1" applyFill="1" applyBorder="1" applyAlignment="1" applyProtection="1">
      <alignment horizontal="center" vertical="center"/>
      <protection/>
    </xf>
    <xf numFmtId="0" fontId="20" fillId="0" borderId="17" xfId="62" applyFont="1" applyBorder="1" applyAlignment="1" applyProtection="1">
      <alignment horizontal="center" vertical="center"/>
      <protection/>
    </xf>
    <xf numFmtId="3" fontId="15" fillId="0" borderId="17" xfId="0" applyNumberFormat="1" applyFont="1" applyFill="1" applyBorder="1" applyAlignment="1" applyProtection="1">
      <alignment horizontal="center" vertical="center"/>
      <protection/>
    </xf>
    <xf numFmtId="4" fontId="15" fillId="0" borderId="17" xfId="0" applyNumberFormat="1" applyFont="1" applyFill="1" applyBorder="1" applyAlignment="1" applyProtection="1">
      <alignment horizontal="center" vertical="center"/>
      <protection/>
    </xf>
    <xf numFmtId="3" fontId="15" fillId="0" borderId="55" xfId="0" applyNumberFormat="1" applyFont="1" applyFill="1" applyBorder="1" applyAlignment="1" applyProtection="1">
      <alignment horizontal="center" vertical="top"/>
      <protection/>
    </xf>
    <xf numFmtId="186" fontId="15" fillId="0" borderId="17" xfId="0" applyNumberFormat="1" applyFont="1" applyFill="1" applyBorder="1" applyAlignment="1" applyProtection="1">
      <alignment horizontal="center" vertical="center"/>
      <protection/>
    </xf>
    <xf numFmtId="222" fontId="15" fillId="0" borderId="17" xfId="0" applyNumberFormat="1" applyFont="1" applyFill="1" applyBorder="1" applyAlignment="1" applyProtection="1">
      <alignment horizontal="center" vertical="center"/>
      <protection/>
    </xf>
    <xf numFmtId="186" fontId="15" fillId="0" borderId="17" xfId="62" applyNumberFormat="1" applyFont="1" applyFill="1" applyBorder="1" applyAlignment="1" applyProtection="1">
      <alignment horizontal="center" vertical="center"/>
      <protection/>
    </xf>
    <xf numFmtId="3" fontId="20" fillId="0" borderId="17" xfId="62" applyNumberFormat="1" applyFont="1" applyBorder="1" applyAlignment="1" applyProtection="1">
      <alignment horizontal="center" vertical="center"/>
      <protection/>
    </xf>
    <xf numFmtId="3" fontId="15" fillId="0" borderId="37" xfId="62" applyNumberFormat="1" applyFont="1" applyFill="1" applyBorder="1" applyAlignment="1" applyProtection="1">
      <alignment horizontal="center" vertical="center"/>
      <protection/>
    </xf>
    <xf numFmtId="186" fontId="15" fillId="0" borderId="37" xfId="62" applyNumberFormat="1" applyFont="1" applyFill="1" applyBorder="1" applyAlignment="1" applyProtection="1">
      <alignment horizontal="center" vertical="center"/>
      <protection/>
    </xf>
    <xf numFmtId="3" fontId="15" fillId="0" borderId="57" xfId="62" applyNumberFormat="1" applyFont="1" applyFill="1" applyBorder="1" applyAlignment="1" applyProtection="1">
      <alignment horizontal="center" vertical="top"/>
      <protection/>
    </xf>
    <xf numFmtId="0" fontId="15" fillId="0" borderId="0" xfId="62" applyNumberFormat="1" applyFont="1" applyFill="1" applyBorder="1" applyAlignment="1" applyProtection="1">
      <alignment horizontal="center" vertical="top"/>
      <protection/>
    </xf>
    <xf numFmtId="0" fontId="15" fillId="0" borderId="52" xfId="62" applyNumberFormat="1" applyFont="1" applyFill="1" applyBorder="1" applyAlignment="1" applyProtection="1">
      <alignment vertical="center" wrapText="1"/>
      <protection/>
    </xf>
    <xf numFmtId="0" fontId="26" fillId="0" borderId="46" xfId="0" applyFont="1" applyFill="1" applyBorder="1" applyAlignment="1">
      <alignment horizontal="center" vertical="center"/>
    </xf>
    <xf numFmtId="2" fontId="26" fillId="0" borderId="66" xfId="0" applyNumberFormat="1" applyFont="1" applyBorder="1" applyAlignment="1">
      <alignment horizontal="center" vertical="center"/>
    </xf>
    <xf numFmtId="2" fontId="26" fillId="0" borderId="4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4" fontId="26" fillId="0" borderId="91" xfId="0" applyNumberFormat="1" applyFont="1" applyFill="1" applyBorder="1" applyAlignment="1">
      <alignment vertical="center"/>
    </xf>
    <xf numFmtId="4" fontId="26" fillId="0" borderId="92" xfId="0" applyNumberFormat="1" applyFont="1" applyFill="1" applyBorder="1" applyAlignment="1">
      <alignment vertical="center"/>
    </xf>
    <xf numFmtId="2" fontId="26" fillId="0" borderId="33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 vertical="center"/>
    </xf>
    <xf numFmtId="0" fontId="27" fillId="33" borderId="93" xfId="0" applyFont="1" applyFill="1" applyBorder="1" applyAlignment="1">
      <alignment vertical="center"/>
    </xf>
    <xf numFmtId="0" fontId="27" fillId="33" borderId="94" xfId="0" applyFont="1" applyFill="1" applyBorder="1" applyAlignment="1">
      <alignment vertical="center"/>
    </xf>
    <xf numFmtId="0" fontId="27" fillId="33" borderId="95" xfId="0" applyFont="1" applyFill="1" applyBorder="1" applyAlignment="1">
      <alignment vertical="center"/>
    </xf>
    <xf numFmtId="0" fontId="33" fillId="33" borderId="96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right" vertical="center"/>
    </xf>
    <xf numFmtId="0" fontId="33" fillId="33" borderId="97" xfId="0" applyFont="1" applyFill="1" applyBorder="1" applyAlignment="1">
      <alignment vertical="center"/>
    </xf>
    <xf numFmtId="0" fontId="27" fillId="33" borderId="96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97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27" fillId="33" borderId="96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97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vertical="center"/>
    </xf>
    <xf numFmtId="0" fontId="27" fillId="33" borderId="98" xfId="0" applyFont="1" applyFill="1" applyBorder="1" applyAlignment="1">
      <alignment vertical="center"/>
    </xf>
    <xf numFmtId="0" fontId="27" fillId="33" borderId="99" xfId="0" applyFont="1" applyFill="1" applyBorder="1" applyAlignment="1">
      <alignment vertical="center"/>
    </xf>
    <xf numFmtId="0" fontId="27" fillId="33" borderId="10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26" fillId="31" borderId="101" xfId="0" applyFont="1" applyFill="1" applyBorder="1" applyAlignment="1">
      <alignment horizontal="left" vertical="center" wrapText="1"/>
    </xf>
    <xf numFmtId="0" fontId="26" fillId="31" borderId="102" xfId="0" applyFont="1" applyFill="1" applyBorder="1" applyAlignment="1">
      <alignment horizontal="left" vertical="center" wrapText="1"/>
    </xf>
    <xf numFmtId="0" fontId="26" fillId="31" borderId="42" xfId="0" applyFont="1" applyFill="1" applyBorder="1" applyAlignment="1">
      <alignment horizontal="left" vertical="center" wrapText="1"/>
    </xf>
    <xf numFmtId="0" fontId="42" fillId="31" borderId="101" xfId="0" applyFont="1" applyFill="1" applyBorder="1" applyAlignment="1">
      <alignment horizontal="left" vertical="center"/>
    </xf>
    <xf numFmtId="0" fontId="42" fillId="31" borderId="102" xfId="0" applyFont="1" applyFill="1" applyBorder="1" applyAlignment="1">
      <alignment horizontal="left" vertical="center"/>
    </xf>
    <xf numFmtId="0" fontId="42" fillId="31" borderId="42" xfId="0" applyFont="1" applyFill="1" applyBorder="1" applyAlignment="1">
      <alignment horizontal="left" vertical="center"/>
    </xf>
    <xf numFmtId="0" fontId="26" fillId="31" borderId="101" xfId="0" applyFont="1" applyFill="1" applyBorder="1" applyAlignment="1">
      <alignment horizontal="left" vertical="center"/>
    </xf>
    <xf numFmtId="0" fontId="26" fillId="31" borderId="42" xfId="0" applyFont="1" applyFill="1" applyBorder="1" applyAlignment="1">
      <alignment horizontal="left" vertical="center"/>
    </xf>
    <xf numFmtId="0" fontId="26" fillId="31" borderId="103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6" fillId="31" borderId="70" xfId="0" applyFont="1" applyFill="1" applyBorder="1" applyAlignment="1">
      <alignment horizontal="left" vertical="center"/>
    </xf>
    <xf numFmtId="0" fontId="26" fillId="31" borderId="104" xfId="0" applyFont="1" applyFill="1" applyBorder="1" applyAlignment="1">
      <alignment horizontal="left" vertical="center"/>
    </xf>
    <xf numFmtId="0" fontId="26" fillId="31" borderId="102" xfId="0" applyFont="1" applyFill="1" applyBorder="1" applyAlignment="1">
      <alignment horizontal="left" vertical="center"/>
    </xf>
    <xf numFmtId="0" fontId="43" fillId="0" borderId="103" xfId="0" applyFont="1" applyBorder="1" applyAlignment="1">
      <alignment horizontal="left" vertical="center"/>
    </xf>
    <xf numFmtId="0" fontId="35" fillId="0" borderId="102" xfId="0" applyFont="1" applyBorder="1" applyAlignment="1">
      <alignment horizontal="left" vertical="center"/>
    </xf>
    <xf numFmtId="0" fontId="17" fillId="33" borderId="23" xfId="0" applyFont="1" applyFill="1" applyBorder="1" applyAlignment="1" applyProtection="1">
      <alignment horizontal="center" vertical="center" wrapText="1"/>
      <protection/>
    </xf>
    <xf numFmtId="0" fontId="17" fillId="33" borderId="2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/>
    </xf>
    <xf numFmtId="0" fontId="42" fillId="31" borderId="40" xfId="0" applyFont="1" applyFill="1" applyBorder="1" applyAlignment="1" applyProtection="1">
      <alignment horizontal="center" vertical="center"/>
      <protection locked="0"/>
    </xf>
    <xf numFmtId="0" fontId="42" fillId="31" borderId="11" xfId="0" applyFont="1" applyFill="1" applyBorder="1" applyAlignment="1" applyProtection="1">
      <alignment horizontal="center" vertical="center"/>
      <protection locked="0"/>
    </xf>
    <xf numFmtId="0" fontId="42" fillId="31" borderId="32" xfId="0" applyFont="1" applyFill="1" applyBorder="1" applyAlignment="1" applyProtection="1">
      <alignment horizontal="center" vertical="center"/>
      <protection locked="0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105" xfId="0" applyFont="1" applyFill="1" applyBorder="1" applyAlignment="1">
      <alignment horizontal="center" vertical="center" wrapText="1"/>
    </xf>
    <xf numFmtId="0" fontId="16" fillId="33" borderId="106" xfId="0" applyFont="1" applyFill="1" applyBorder="1" applyAlignment="1">
      <alignment horizontal="center" vertical="center" wrapText="1"/>
    </xf>
    <xf numFmtId="4" fontId="17" fillId="33" borderId="72" xfId="0" applyNumberFormat="1" applyFont="1" applyFill="1" applyBorder="1" applyAlignment="1" applyProtection="1">
      <alignment horizontal="center" vertical="center" wrapText="1"/>
      <protection/>
    </xf>
    <xf numFmtId="4" fontId="17" fillId="33" borderId="12" xfId="0" applyNumberFormat="1" applyFont="1" applyFill="1" applyBorder="1" applyAlignment="1" applyProtection="1">
      <alignment horizontal="center" vertical="center" wrapText="1"/>
      <protection/>
    </xf>
    <xf numFmtId="3" fontId="17" fillId="33" borderId="72" xfId="0" applyNumberFormat="1" applyFont="1" applyFill="1" applyBorder="1" applyAlignment="1" applyProtection="1">
      <alignment horizontal="center" vertical="center" wrapText="1"/>
      <protection/>
    </xf>
    <xf numFmtId="3" fontId="17" fillId="33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3" xfId="0" applyFont="1" applyBorder="1" applyAlignment="1" applyProtection="1">
      <alignment horizontal="left" vertical="center"/>
      <protection locked="0"/>
    </xf>
    <xf numFmtId="0" fontId="15" fillId="0" borderId="107" xfId="0" applyFont="1" applyBorder="1" applyAlignment="1" applyProtection="1">
      <alignment horizontal="left" vertical="center"/>
      <protection locked="0"/>
    </xf>
    <xf numFmtId="0" fontId="46" fillId="33" borderId="30" xfId="0" applyFont="1" applyFill="1" applyBorder="1" applyAlignment="1">
      <alignment horizontal="left" vertical="center"/>
    </xf>
    <xf numFmtId="0" fontId="46" fillId="33" borderId="75" xfId="0" applyFont="1" applyFill="1" applyBorder="1" applyAlignment="1">
      <alignment horizontal="left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08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09" xfId="0" applyFont="1" applyFill="1" applyBorder="1" applyAlignment="1">
      <alignment horizontal="center" vertical="center"/>
    </xf>
    <xf numFmtId="0" fontId="15" fillId="0" borderId="110" xfId="0" applyFont="1" applyBorder="1" applyAlignment="1" applyProtection="1">
      <alignment horizontal="left" vertical="center"/>
      <protection locked="0"/>
    </xf>
    <xf numFmtId="0" fontId="15" fillId="0" borderId="111" xfId="0" applyFont="1" applyBorder="1" applyAlignment="1" applyProtection="1">
      <alignment horizontal="left" vertical="center"/>
      <protection locked="0"/>
    </xf>
    <xf numFmtId="0" fontId="46" fillId="33" borderId="26" xfId="0" applyFont="1" applyFill="1" applyBorder="1" applyAlignment="1">
      <alignment horizontal="center" vertical="center"/>
    </xf>
    <xf numFmtId="0" fontId="46" fillId="33" borderId="109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112" xfId="0" applyFont="1" applyFill="1" applyBorder="1" applyAlignment="1">
      <alignment horizontal="left" vertical="center"/>
    </xf>
    <xf numFmtId="0" fontId="25" fillId="37" borderId="113" xfId="0" applyFont="1" applyFill="1" applyBorder="1" applyAlignment="1">
      <alignment horizontal="left" vertical="center"/>
    </xf>
    <xf numFmtId="0" fontId="25" fillId="37" borderId="45" xfId="0" applyFont="1" applyFill="1" applyBorder="1" applyAlignment="1">
      <alignment horizontal="left" vertical="center"/>
    </xf>
    <xf numFmtId="0" fontId="25" fillId="37" borderId="114" xfId="0" applyFont="1" applyFill="1" applyBorder="1" applyAlignment="1">
      <alignment horizontal="left" vertical="center"/>
    </xf>
    <xf numFmtId="0" fontId="25" fillId="37" borderId="115" xfId="0" applyFont="1" applyFill="1" applyBorder="1" applyAlignment="1">
      <alignment horizontal="left" vertical="center"/>
    </xf>
    <xf numFmtId="0" fontId="25" fillId="37" borderId="116" xfId="0" applyFont="1" applyFill="1" applyBorder="1" applyAlignment="1">
      <alignment horizontal="left" vertical="center"/>
    </xf>
    <xf numFmtId="0" fontId="25" fillId="37" borderId="11" xfId="0" applyFont="1" applyFill="1" applyBorder="1" applyAlignment="1">
      <alignment horizontal="left" vertical="center"/>
    </xf>
    <xf numFmtId="0" fontId="25" fillId="37" borderId="32" xfId="0" applyFont="1" applyFill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/>
    </xf>
    <xf numFmtId="0" fontId="46" fillId="33" borderId="45" xfId="0" applyFont="1" applyFill="1" applyBorder="1" applyAlignment="1">
      <alignment horizontal="left" vertical="center" wrapText="1"/>
    </xf>
    <xf numFmtId="0" fontId="46" fillId="33" borderId="117" xfId="0" applyFont="1" applyFill="1" applyBorder="1" applyAlignment="1">
      <alignment horizontal="left" vertical="center" wrapText="1"/>
    </xf>
    <xf numFmtId="0" fontId="55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left" vertical="center" wrapText="1"/>
    </xf>
    <xf numFmtId="0" fontId="46" fillId="33" borderId="118" xfId="0" applyFont="1" applyFill="1" applyBorder="1" applyAlignment="1">
      <alignment horizontal="left" vertical="center" wrapText="1"/>
    </xf>
    <xf numFmtId="0" fontId="16" fillId="33" borderId="119" xfId="62" applyNumberFormat="1" applyFont="1" applyFill="1" applyBorder="1" applyAlignment="1" applyProtection="1">
      <alignment horizontal="center" vertical="center"/>
      <protection/>
    </xf>
    <xf numFmtId="0" fontId="16" fillId="33" borderId="120" xfId="62" applyNumberFormat="1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iers [0]_calcul des t°" xfId="55"/>
    <cellStyle name="Milliers_calcul des t°" xfId="56"/>
    <cellStyle name="Currency" xfId="57"/>
    <cellStyle name="Currency [0]" xfId="58"/>
    <cellStyle name="Monétaire [0]_calcul des t°" xfId="59"/>
    <cellStyle name="Monétaire_calcul des t°" xfId="60"/>
    <cellStyle name="Neutral" xfId="61"/>
    <cellStyle name="Normal_Propiedades termicas de los materiales" xfId="62"/>
    <cellStyle name="Nota" xfId="63"/>
    <cellStyle name="Percent" xfId="64"/>
    <cellStyle name="Salida" xfId="65"/>
    <cellStyle name="Título" xfId="66"/>
    <cellStyle name="Total" xfId="67"/>
  </cellStyles>
  <dxfs count="8">
    <dxf>
      <font>
        <color indexed="9"/>
      </font>
    </dxf>
    <dxf>
      <font>
        <color indexed="43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</dxf>
    <dxf>
      <font>
        <color indexed="4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203</xdr:row>
      <xdr:rowOff>180975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238875" y="389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3"/>
  <sheetViews>
    <sheetView tabSelected="1" workbookViewId="0" topLeftCell="A1">
      <selection activeCell="J7" sqref="J7"/>
    </sheetView>
  </sheetViews>
  <sheetFormatPr defaultColWidth="11.57421875" defaultRowHeight="12.75"/>
  <cols>
    <col min="1" max="1" width="1.7109375" style="182" customWidth="1"/>
    <col min="2" max="2" width="6.7109375" style="76" customWidth="1"/>
    <col min="3" max="11" width="13.28125" style="76" customWidth="1"/>
    <col min="12" max="12" width="6.7109375" style="76" customWidth="1"/>
    <col min="13" max="16384" width="11.421875" style="182" customWidth="1"/>
  </cols>
  <sheetData>
    <row r="1" spans="1:13" ht="15" customHeight="1" thickBot="1">
      <c r="A1" s="29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5"/>
    </row>
    <row r="2" spans="1:13" s="76" customFormat="1" ht="13.5" thickTop="1">
      <c r="A2" s="296"/>
      <c r="B2" s="352"/>
      <c r="C2" s="353"/>
      <c r="D2" s="353"/>
      <c r="E2" s="353"/>
      <c r="F2" s="353"/>
      <c r="G2" s="353"/>
      <c r="H2" s="353"/>
      <c r="I2" s="353"/>
      <c r="J2" s="353"/>
      <c r="K2" s="353"/>
      <c r="L2" s="354"/>
      <c r="M2" s="296"/>
    </row>
    <row r="3" spans="1:13" s="121" customFormat="1" ht="18">
      <c r="A3" s="351"/>
      <c r="B3" s="355"/>
      <c r="C3" s="356" t="s">
        <v>940</v>
      </c>
      <c r="D3" s="357"/>
      <c r="E3" s="357"/>
      <c r="F3" s="357"/>
      <c r="G3" s="357"/>
      <c r="H3" s="357"/>
      <c r="I3" s="357"/>
      <c r="J3" s="357"/>
      <c r="K3" s="358" t="s">
        <v>941</v>
      </c>
      <c r="L3" s="359"/>
      <c r="M3" s="351"/>
    </row>
    <row r="4" spans="1:13" s="76" customFormat="1" ht="19.5">
      <c r="A4" s="296"/>
      <c r="B4" s="360"/>
      <c r="C4" s="361"/>
      <c r="D4" s="362"/>
      <c r="E4" s="362"/>
      <c r="F4" s="362"/>
      <c r="G4" s="362"/>
      <c r="H4" s="362"/>
      <c r="I4" s="361"/>
      <c r="J4" s="361"/>
      <c r="K4" s="361"/>
      <c r="L4" s="363"/>
      <c r="M4" s="296"/>
    </row>
    <row r="5" spans="1:13" s="76" customFormat="1" ht="19.5" customHeight="1">
      <c r="A5" s="296"/>
      <c r="B5" s="360"/>
      <c r="C5" s="361"/>
      <c r="D5" s="361"/>
      <c r="E5" s="361"/>
      <c r="F5" s="361"/>
      <c r="G5" s="361"/>
      <c r="H5" s="361"/>
      <c r="I5" s="361"/>
      <c r="J5" s="361"/>
      <c r="K5" s="361"/>
      <c r="L5" s="363"/>
      <c r="M5" s="296"/>
    </row>
    <row r="6" spans="1:13" s="76" customFormat="1" ht="54.75" customHeight="1">
      <c r="A6" s="296"/>
      <c r="B6" s="360"/>
      <c r="C6" s="374" t="s">
        <v>1126</v>
      </c>
      <c r="D6" s="374"/>
      <c r="E6" s="374"/>
      <c r="F6" s="374"/>
      <c r="G6" s="374"/>
      <c r="H6" s="374"/>
      <c r="I6" s="374"/>
      <c r="J6" s="374"/>
      <c r="K6" s="374"/>
      <c r="L6" s="363"/>
      <c r="M6" s="296"/>
    </row>
    <row r="7" spans="1:13" s="76" customFormat="1" ht="12.75">
      <c r="A7" s="296"/>
      <c r="B7" s="360"/>
      <c r="C7" s="361"/>
      <c r="D7" s="361"/>
      <c r="E7" s="361"/>
      <c r="F7" s="361"/>
      <c r="G7" s="361"/>
      <c r="H7" s="361"/>
      <c r="I7" s="361"/>
      <c r="J7" s="361"/>
      <c r="K7" s="361"/>
      <c r="L7" s="363"/>
      <c r="M7" s="296"/>
    </row>
    <row r="8" spans="1:13" s="76" customFormat="1" ht="19.5" customHeight="1">
      <c r="A8" s="296"/>
      <c r="B8" s="360"/>
      <c r="C8" s="361"/>
      <c r="D8" s="361"/>
      <c r="E8" s="361"/>
      <c r="F8" s="361"/>
      <c r="G8" s="361"/>
      <c r="H8" s="361"/>
      <c r="I8" s="361"/>
      <c r="J8" s="361"/>
      <c r="K8" s="361"/>
      <c r="L8" s="363"/>
      <c r="M8" s="296"/>
    </row>
    <row r="9" spans="1:13" s="76" customFormat="1" ht="13.5">
      <c r="A9" s="296"/>
      <c r="B9" s="360"/>
      <c r="C9" s="364" t="s">
        <v>1128</v>
      </c>
      <c r="D9" s="361"/>
      <c r="E9" s="361"/>
      <c r="F9" s="361"/>
      <c r="G9" s="361"/>
      <c r="H9" s="361"/>
      <c r="I9" s="361"/>
      <c r="J9" s="361"/>
      <c r="K9" s="361"/>
      <c r="L9" s="363"/>
      <c r="M9" s="296"/>
    </row>
    <row r="10" spans="1:13" s="76" customFormat="1" ht="19.5" customHeight="1">
      <c r="A10" s="296"/>
      <c r="B10" s="360"/>
      <c r="C10" s="364" t="s">
        <v>1127</v>
      </c>
      <c r="D10" s="361"/>
      <c r="E10" s="361"/>
      <c r="F10" s="361"/>
      <c r="G10" s="361"/>
      <c r="H10" s="361"/>
      <c r="I10" s="361"/>
      <c r="J10" s="361"/>
      <c r="K10" s="361"/>
      <c r="L10" s="363"/>
      <c r="M10" s="296"/>
    </row>
    <row r="11" spans="1:13" s="298" customFormat="1" ht="18" customHeight="1">
      <c r="A11" s="297"/>
      <c r="B11" s="365"/>
      <c r="C11" s="366" t="s">
        <v>942</v>
      </c>
      <c r="D11" s="367"/>
      <c r="E11" s="367"/>
      <c r="F11" s="367"/>
      <c r="G11" s="367"/>
      <c r="H11" s="367"/>
      <c r="I11" s="367"/>
      <c r="J11" s="367"/>
      <c r="K11" s="367"/>
      <c r="L11" s="368"/>
      <c r="M11" s="297"/>
    </row>
    <row r="12" spans="1:13" s="76" customFormat="1" ht="18" customHeight="1">
      <c r="A12" s="296"/>
      <c r="B12" s="360"/>
      <c r="C12" s="369" t="s">
        <v>943</v>
      </c>
      <c r="D12" s="361"/>
      <c r="E12" s="361"/>
      <c r="F12" s="361"/>
      <c r="G12" s="361"/>
      <c r="H12" s="361"/>
      <c r="I12" s="361"/>
      <c r="J12" s="361"/>
      <c r="K12" s="361"/>
      <c r="L12" s="363"/>
      <c r="M12" s="296"/>
    </row>
    <row r="13" spans="1:13" s="76" customFormat="1" ht="19.5" customHeight="1">
      <c r="A13" s="296"/>
      <c r="B13" s="360"/>
      <c r="C13" s="370"/>
      <c r="D13" s="361"/>
      <c r="E13" s="361"/>
      <c r="F13" s="361"/>
      <c r="G13" s="361"/>
      <c r="H13" s="361"/>
      <c r="I13" s="361"/>
      <c r="J13" s="361"/>
      <c r="K13" s="361"/>
      <c r="L13" s="363"/>
      <c r="M13" s="296"/>
    </row>
    <row r="14" spans="1:13" s="298" customFormat="1" ht="18" customHeight="1">
      <c r="A14" s="297"/>
      <c r="B14" s="365"/>
      <c r="C14" s="366" t="s">
        <v>1131</v>
      </c>
      <c r="D14" s="367"/>
      <c r="E14" s="367"/>
      <c r="F14" s="367"/>
      <c r="G14" s="367"/>
      <c r="H14" s="367"/>
      <c r="I14" s="367"/>
      <c r="J14" s="367"/>
      <c r="K14" s="367"/>
      <c r="L14" s="368"/>
      <c r="M14" s="297"/>
    </row>
    <row r="15" spans="1:13" s="76" customFormat="1" ht="18" customHeight="1">
      <c r="A15" s="296"/>
      <c r="B15" s="360"/>
      <c r="C15" s="369" t="s">
        <v>1132</v>
      </c>
      <c r="D15" s="361"/>
      <c r="E15" s="361"/>
      <c r="F15" s="361"/>
      <c r="G15" s="361"/>
      <c r="H15" s="361"/>
      <c r="I15" s="361"/>
      <c r="J15" s="361"/>
      <c r="K15" s="361"/>
      <c r="L15" s="363"/>
      <c r="M15" s="296"/>
    </row>
    <row r="16" spans="1:13" s="76" customFormat="1" ht="19.5" customHeight="1">
      <c r="A16" s="296"/>
      <c r="B16" s="360"/>
      <c r="C16" s="364" t="s">
        <v>1130</v>
      </c>
      <c r="D16" s="361"/>
      <c r="E16" s="361"/>
      <c r="F16" s="361"/>
      <c r="G16" s="361"/>
      <c r="H16" s="361"/>
      <c r="I16" s="361"/>
      <c r="J16" s="361"/>
      <c r="K16" s="361"/>
      <c r="L16" s="363"/>
      <c r="M16" s="296"/>
    </row>
    <row r="17" spans="1:13" s="76" customFormat="1" ht="19.5" customHeight="1">
      <c r="A17" s="296"/>
      <c r="B17" s="360"/>
      <c r="C17" s="370"/>
      <c r="D17" s="361"/>
      <c r="E17" s="361"/>
      <c r="F17" s="361"/>
      <c r="G17" s="361"/>
      <c r="H17" s="361"/>
      <c r="I17" s="361"/>
      <c r="J17" s="361"/>
      <c r="K17" s="361"/>
      <c r="L17" s="363"/>
      <c r="M17" s="296"/>
    </row>
    <row r="18" spans="1:13" s="76" customFormat="1" ht="13.5">
      <c r="A18" s="296"/>
      <c r="B18" s="360"/>
      <c r="C18" s="366" t="s">
        <v>1129</v>
      </c>
      <c r="D18" s="361"/>
      <c r="E18" s="361"/>
      <c r="F18" s="361"/>
      <c r="G18" s="361"/>
      <c r="H18" s="361"/>
      <c r="I18" s="361"/>
      <c r="J18" s="361"/>
      <c r="K18" s="361"/>
      <c r="L18" s="363"/>
      <c r="M18" s="296"/>
    </row>
    <row r="19" spans="1:13" s="76" customFormat="1" ht="13.5">
      <c r="A19" s="296"/>
      <c r="B19" s="360"/>
      <c r="C19" s="364" t="s">
        <v>944</v>
      </c>
      <c r="D19" s="361"/>
      <c r="E19" s="361"/>
      <c r="F19" s="361"/>
      <c r="G19" s="361"/>
      <c r="H19" s="361"/>
      <c r="I19" s="361"/>
      <c r="J19" s="361"/>
      <c r="K19" s="361"/>
      <c r="L19" s="363"/>
      <c r="M19" s="296"/>
    </row>
    <row r="20" spans="1:13" s="76" customFormat="1" ht="13.5">
      <c r="A20" s="296"/>
      <c r="B20" s="360"/>
      <c r="C20" s="364"/>
      <c r="D20" s="361"/>
      <c r="E20" s="361"/>
      <c r="F20" s="361"/>
      <c r="G20" s="361"/>
      <c r="H20" s="361"/>
      <c r="I20" s="361"/>
      <c r="J20" s="361"/>
      <c r="K20" s="361"/>
      <c r="L20" s="363"/>
      <c r="M20" s="296"/>
    </row>
    <row r="21" spans="1:13" s="299" customFormat="1" ht="12.75">
      <c r="A21" s="296"/>
      <c r="B21" s="360"/>
      <c r="C21" s="361"/>
      <c r="D21" s="361"/>
      <c r="E21" s="361"/>
      <c r="F21" s="361"/>
      <c r="G21" s="361"/>
      <c r="H21" s="361"/>
      <c r="I21" s="361"/>
      <c r="J21" s="361"/>
      <c r="K21" s="361"/>
      <c r="L21" s="363"/>
      <c r="M21" s="296"/>
    </row>
    <row r="22" spans="1:13" s="299" customFormat="1" ht="12.75">
      <c r="A22" s="296"/>
      <c r="B22" s="360"/>
      <c r="C22" s="361"/>
      <c r="D22" s="361"/>
      <c r="E22" s="361"/>
      <c r="F22" s="361"/>
      <c r="G22" s="361"/>
      <c r="H22" s="361"/>
      <c r="I22" s="361"/>
      <c r="J22" s="361"/>
      <c r="K22" s="361"/>
      <c r="L22" s="363"/>
      <c r="M22" s="296"/>
    </row>
    <row r="23" spans="1:13" s="299" customFormat="1" ht="12.75">
      <c r="A23" s="296"/>
      <c r="B23" s="360"/>
      <c r="C23" s="361"/>
      <c r="D23" s="361"/>
      <c r="E23" s="361"/>
      <c r="F23" s="361"/>
      <c r="G23" s="361"/>
      <c r="H23" s="361"/>
      <c r="I23" s="361"/>
      <c r="J23" s="361"/>
      <c r="K23" s="361"/>
      <c r="L23" s="363"/>
      <c r="M23" s="296"/>
    </row>
    <row r="24" spans="1:13" s="299" customFormat="1" ht="13.5" thickBot="1">
      <c r="A24" s="296"/>
      <c r="B24" s="371"/>
      <c r="C24" s="372"/>
      <c r="D24" s="372"/>
      <c r="E24" s="372"/>
      <c r="F24" s="372"/>
      <c r="G24" s="372"/>
      <c r="H24" s="372"/>
      <c r="I24" s="372"/>
      <c r="J24" s="372"/>
      <c r="K24" s="372"/>
      <c r="L24" s="373"/>
      <c r="M24" s="296"/>
    </row>
    <row r="25" spans="1:13" ht="19.5" customHeight="1" thickTop="1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5"/>
    </row>
    <row r="26" spans="2:12" ht="12.75"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</row>
    <row r="27" spans="2:12" ht="12.7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</row>
    <row r="28" spans="2:12" ht="12.75"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2:12" ht="12.75"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</row>
    <row r="30" spans="2:12" ht="12.75"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</row>
    <row r="31" spans="2:12" ht="12.75"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</row>
    <row r="32" spans="2:12" ht="12.75"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</row>
    <row r="33" spans="2:12" ht="12.75"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</row>
  </sheetData>
  <sheetProtection/>
  <mergeCells count="1">
    <mergeCell ref="C6:K6"/>
  </mergeCells>
  <printOptions/>
  <pageMargins left="0.75" right="0.75" top="1" bottom="1" header="0" footer="0"/>
  <pageSetup horizontalDpi="1200" verticalDpi="12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K67"/>
  <sheetViews>
    <sheetView showGridLines="0" showZeros="0" zoomScale="90" zoomScaleNormal="90" workbookViewId="0" topLeftCell="A1">
      <selection activeCell="D3" sqref="D3"/>
    </sheetView>
  </sheetViews>
  <sheetFormatPr defaultColWidth="11.57421875" defaultRowHeight="26.25" customHeight="1"/>
  <cols>
    <col min="1" max="1" width="1.7109375" style="80" customWidth="1"/>
    <col min="2" max="2" width="29.8515625" style="65" customWidth="1"/>
    <col min="3" max="3" width="7.7109375" style="201" customWidth="1"/>
    <col min="4" max="4" width="16.7109375" style="95" customWidth="1"/>
    <col min="5" max="7" width="16.7109375" style="80" customWidth="1"/>
    <col min="8" max="8" width="15.7109375" style="80" customWidth="1"/>
    <col min="9" max="9" width="16.7109375" style="80" customWidth="1"/>
    <col min="10" max="10" width="7.421875" style="80" customWidth="1"/>
    <col min="11" max="16384" width="11.421875" style="80" customWidth="1"/>
  </cols>
  <sheetData>
    <row r="1" spans="3:10" ht="15" customHeight="1" collapsed="1">
      <c r="C1" s="234"/>
      <c r="D1" s="81"/>
      <c r="E1" s="79"/>
      <c r="F1" s="82"/>
      <c r="I1" s="55"/>
      <c r="J1" s="83"/>
    </row>
    <row r="2" spans="2:5" s="85" customFormat="1" ht="19.5" customHeight="1">
      <c r="B2" s="51"/>
      <c r="C2" s="221" t="s">
        <v>117</v>
      </c>
      <c r="D2" s="49"/>
      <c r="E2" s="49"/>
    </row>
    <row r="3" spans="2:9" ht="25.5" customHeight="1">
      <c r="B3" s="65" t="s">
        <v>204</v>
      </c>
      <c r="C3" s="234" t="s">
        <v>918</v>
      </c>
      <c r="D3" s="86">
        <v>0</v>
      </c>
      <c r="E3" s="79" t="s">
        <v>148</v>
      </c>
      <c r="G3" s="97"/>
      <c r="H3" s="97"/>
      <c r="I3" s="97"/>
    </row>
    <row r="4" spans="2:9" ht="25.5" customHeight="1">
      <c r="B4" s="65" t="s">
        <v>173</v>
      </c>
      <c r="C4" s="234" t="s">
        <v>118</v>
      </c>
      <c r="D4" s="86">
        <v>0</v>
      </c>
      <c r="E4" s="79" t="s">
        <v>119</v>
      </c>
      <c r="F4" s="243"/>
      <c r="G4" s="93"/>
      <c r="H4" s="93"/>
      <c r="I4" s="93"/>
    </row>
    <row r="5" spans="2:6" ht="25.5" customHeight="1">
      <c r="B5" s="65" t="s">
        <v>195</v>
      </c>
      <c r="C5" s="347" t="s">
        <v>919</v>
      </c>
      <c r="D5" s="86">
        <v>0</v>
      </c>
      <c r="E5" s="79" t="s">
        <v>119</v>
      </c>
      <c r="F5" s="246"/>
    </row>
    <row r="6" spans="2:6" ht="25.5" customHeight="1">
      <c r="B6" s="65" t="s">
        <v>177</v>
      </c>
      <c r="C6" s="234" t="s">
        <v>920</v>
      </c>
      <c r="D6" s="87">
        <f>SUM(D19:G19)</f>
        <v>0</v>
      </c>
      <c r="E6" s="79" t="s">
        <v>148</v>
      </c>
      <c r="F6" s="242"/>
    </row>
    <row r="7" spans="2:5" ht="25.5" customHeight="1">
      <c r="B7" s="65" t="s">
        <v>178</v>
      </c>
      <c r="C7" s="234" t="s">
        <v>921</v>
      </c>
      <c r="D7" s="348">
        <f>I19</f>
        <v>0</v>
      </c>
      <c r="E7" s="79" t="s">
        <v>148</v>
      </c>
    </row>
    <row r="8" spans="2:5" ht="25.5" customHeight="1">
      <c r="B8" s="65" t="s">
        <v>174</v>
      </c>
      <c r="C8" s="234" t="s">
        <v>144</v>
      </c>
      <c r="D8" s="350">
        <f>IF(D19=0,0,((D19*D17)+(E19*E17)+(F19*F17)+(G19*G17))/SUM(D19:G19))</f>
        <v>0</v>
      </c>
      <c r="E8" s="79" t="s">
        <v>119</v>
      </c>
    </row>
    <row r="9" spans="2:6" ht="25.5" customHeight="1">
      <c r="B9" s="65" t="s">
        <v>179</v>
      </c>
      <c r="C9" s="234" t="s">
        <v>922</v>
      </c>
      <c r="D9" s="349">
        <f>SUM(D14:I14)</f>
        <v>0</v>
      </c>
      <c r="E9" s="79" t="s">
        <v>148</v>
      </c>
      <c r="F9" s="97"/>
    </row>
    <row r="10" spans="2:6" ht="25.5" customHeight="1">
      <c r="B10" s="65" t="s">
        <v>175</v>
      </c>
      <c r="C10" s="234" t="s">
        <v>146</v>
      </c>
      <c r="D10" s="88">
        <f>IF(At=0,0,IF(Av*(SQRT(h_huecos)/At)&lt;0.02,0.02,IF(Av*(SQRT(h_huecos)/At)&gt;0.2,0.2,(Av*(SQRT(h_huecos)/At)))))</f>
        <v>0</v>
      </c>
      <c r="E10" s="79" t="s">
        <v>957</v>
      </c>
      <c r="F10" s="82" t="s">
        <v>147</v>
      </c>
    </row>
    <row r="11" spans="3:10" ht="15" customHeight="1">
      <c r="C11" s="234"/>
      <c r="D11" s="81"/>
      <c r="E11" s="79"/>
      <c r="F11" s="82"/>
      <c r="I11" s="55"/>
      <c r="J11" s="83"/>
    </row>
    <row r="12" spans="2:5" s="85" customFormat="1" ht="19.5" customHeight="1">
      <c r="B12" s="84"/>
      <c r="C12" s="221" t="s">
        <v>251</v>
      </c>
      <c r="D12" s="49"/>
      <c r="E12" s="49"/>
    </row>
    <row r="13" spans="2:9" ht="25.5" customHeight="1">
      <c r="B13" s="80"/>
      <c r="D13" s="56" t="s">
        <v>205</v>
      </c>
      <c r="E13" s="56" t="s">
        <v>206</v>
      </c>
      <c r="F13" s="56" t="s">
        <v>207</v>
      </c>
      <c r="G13" s="56" t="s">
        <v>208</v>
      </c>
      <c r="H13" s="56" t="s">
        <v>209</v>
      </c>
      <c r="I13" s="56" t="s">
        <v>210</v>
      </c>
    </row>
    <row r="14" spans="2:10" ht="25.5" customHeight="1">
      <c r="B14" s="80"/>
      <c r="C14" s="234" t="s">
        <v>923</v>
      </c>
      <c r="D14" s="89">
        <v>0</v>
      </c>
      <c r="E14" s="89">
        <v>0</v>
      </c>
      <c r="F14" s="89">
        <v>0</v>
      </c>
      <c r="G14" s="89">
        <v>0</v>
      </c>
      <c r="H14" s="90">
        <f>Af</f>
        <v>0</v>
      </c>
      <c r="I14" s="90">
        <f>Af</f>
        <v>0</v>
      </c>
      <c r="J14" s="79" t="s">
        <v>148</v>
      </c>
    </row>
    <row r="15" spans="2:9" ht="25.5" customHeight="1">
      <c r="B15" s="80"/>
      <c r="D15" s="274" t="s">
        <v>211</v>
      </c>
      <c r="E15" s="274" t="s">
        <v>211</v>
      </c>
      <c r="F15" s="274" t="s">
        <v>211</v>
      </c>
      <c r="G15" s="274" t="s">
        <v>211</v>
      </c>
      <c r="H15" s="275" t="s">
        <v>212</v>
      </c>
      <c r="I15" s="274" t="s">
        <v>213</v>
      </c>
    </row>
    <row r="16" spans="2:9" ht="25.5" customHeight="1">
      <c r="B16" s="80"/>
      <c r="C16" s="276"/>
      <c r="D16" s="57" t="s">
        <v>224</v>
      </c>
      <c r="E16" s="57" t="s">
        <v>225</v>
      </c>
      <c r="F16" s="57" t="s">
        <v>226</v>
      </c>
      <c r="G16" s="57" t="s">
        <v>227</v>
      </c>
      <c r="H16" s="57"/>
      <c r="I16" s="57" t="s">
        <v>917</v>
      </c>
    </row>
    <row r="17" spans="2:10" ht="25.5" customHeight="1">
      <c r="B17" s="64" t="s">
        <v>228</v>
      </c>
      <c r="C17" s="235" t="s">
        <v>1019</v>
      </c>
      <c r="D17" s="244">
        <v>0</v>
      </c>
      <c r="E17" s="244">
        <v>0</v>
      </c>
      <c r="F17" s="91">
        <v>0</v>
      </c>
      <c r="G17" s="91">
        <v>0</v>
      </c>
      <c r="H17" s="92">
        <v>0</v>
      </c>
      <c r="I17" s="91">
        <v>0</v>
      </c>
      <c r="J17" s="79" t="s">
        <v>119</v>
      </c>
    </row>
    <row r="18" spans="2:10" ht="25.5" customHeight="1">
      <c r="B18" s="64" t="s">
        <v>229</v>
      </c>
      <c r="C18" s="235" t="s">
        <v>1020</v>
      </c>
      <c r="D18" s="91">
        <v>0</v>
      </c>
      <c r="E18" s="91">
        <v>0</v>
      </c>
      <c r="F18" s="91">
        <v>0</v>
      </c>
      <c r="G18" s="91">
        <v>0</v>
      </c>
      <c r="H18" s="92">
        <v>0</v>
      </c>
      <c r="I18" s="91">
        <v>0</v>
      </c>
      <c r="J18" s="79" t="s">
        <v>119</v>
      </c>
    </row>
    <row r="19" spans="2:10" ht="25.5" customHeight="1">
      <c r="B19" s="64" t="s">
        <v>253</v>
      </c>
      <c r="C19" s="235" t="s">
        <v>1021</v>
      </c>
      <c r="D19" s="94">
        <f>IF(E51=1,0,D17*D18)</f>
        <v>0</v>
      </c>
      <c r="E19" s="94">
        <f>IF(E51=1,0,E17*E18)</f>
        <v>0</v>
      </c>
      <c r="F19" s="94">
        <f>IF(F51=1,0,F17*F18)</f>
        <v>0</v>
      </c>
      <c r="G19" s="94">
        <f>IF(E51=1,0,G17*G18)</f>
        <v>0</v>
      </c>
      <c r="H19" s="94">
        <f>IF(E51=1,0,H17*H18)</f>
        <v>0</v>
      </c>
      <c r="I19" s="94">
        <f>IF(E51=1,0,I17*I18)</f>
        <v>0</v>
      </c>
      <c r="J19" s="79" t="s">
        <v>148</v>
      </c>
    </row>
    <row r="20" spans="3:10" ht="15" customHeight="1">
      <c r="C20" s="234"/>
      <c r="D20" s="81"/>
      <c r="E20" s="79"/>
      <c r="F20" s="82"/>
      <c r="I20" s="55"/>
      <c r="J20" s="83"/>
    </row>
    <row r="21" spans="2:10" s="85" customFormat="1" ht="19.5" customHeight="1" thickBot="1">
      <c r="B21" s="375" t="s">
        <v>250</v>
      </c>
      <c r="C21" s="375"/>
      <c r="D21" s="375"/>
      <c r="E21" s="375"/>
      <c r="F21" s="375"/>
      <c r="G21" s="375"/>
      <c r="H21" s="49"/>
      <c r="I21" s="49"/>
      <c r="J21" s="49"/>
    </row>
    <row r="22" spans="3:7" ht="26.25" customHeight="1" thickBot="1">
      <c r="C22" s="234" t="s">
        <v>955</v>
      </c>
      <c r="D22" s="58">
        <f>IF(F22="Cálculo simplificado",0.07,VLOOKUP(D23,Datos!B105:C107,2))</f>
        <v>0.07</v>
      </c>
      <c r="E22" s="79" t="s">
        <v>124</v>
      </c>
      <c r="F22" s="386" t="s">
        <v>142</v>
      </c>
      <c r="G22" s="387"/>
    </row>
    <row r="23" spans="3:10" ht="30" customHeight="1">
      <c r="C23" s="236" t="s">
        <v>125</v>
      </c>
      <c r="D23" s="200">
        <f>IF(F22="Cálculo simplificado","",'Cálculo de "b"'!L38)</f>
      </c>
      <c r="F23" s="385">
        <f>IF(F22="Cálculo detallado","Introducir propiedades térmicas de la                                     envolvente en la hoja «Cálculo de 'b'»","")</f>
      </c>
      <c r="G23" s="385"/>
      <c r="H23" s="385"/>
      <c r="I23" s="294"/>
      <c r="J23" s="65"/>
    </row>
    <row r="24" spans="3:10" ht="15" customHeight="1" collapsed="1">
      <c r="C24" s="234"/>
      <c r="D24" s="81"/>
      <c r="E24" s="79"/>
      <c r="F24" s="82"/>
      <c r="I24" s="55"/>
      <c r="J24" s="83"/>
    </row>
    <row r="25" spans="2:5" s="52" customFormat="1" ht="19.5" customHeight="1">
      <c r="B25" s="51"/>
      <c r="C25" s="221" t="s">
        <v>248</v>
      </c>
      <c r="D25" s="61"/>
      <c r="E25" s="61"/>
    </row>
    <row r="26" spans="3:6" ht="26.25" customHeight="1">
      <c r="C26" s="247" t="s">
        <v>959</v>
      </c>
      <c r="D26" s="198">
        <f>IF(Af=0,0,IF(Av/Af&lt;=0.025,0.025,IF((Av/Af)&gt;0.25,0.25,Av/Af)))</f>
        <v>0</v>
      </c>
      <c r="E26" s="79" t="s">
        <v>130</v>
      </c>
      <c r="F26" s="197" t="s">
        <v>990</v>
      </c>
    </row>
    <row r="27" spans="3:6" ht="26.25" customHeight="1">
      <c r="C27" s="247" t="s">
        <v>960</v>
      </c>
      <c r="D27" s="198">
        <f>IF(Ah&gt;0,Ah/Af,0)</f>
        <v>0</v>
      </c>
      <c r="E27" s="79" t="s">
        <v>130</v>
      </c>
      <c r="F27" s="95"/>
    </row>
    <row r="28" spans="3:6" ht="26.25" customHeight="1">
      <c r="C28" s="236" t="s">
        <v>961</v>
      </c>
      <c r="D28" s="198">
        <f>IF(Af=0,0,IF((12.5*(1+(10*alfa_v)-(alfa_v*alfa_v)))&lt;10,10,12.5*(1+(10*alfa_v)-(alfa_v*alfa_v))))</f>
        <v>0</v>
      </c>
      <c r="E28" s="79" t="s">
        <v>130</v>
      </c>
      <c r="F28" s="82" t="s">
        <v>145</v>
      </c>
    </row>
    <row r="29" spans="3:6" ht="26.25" customHeight="1" thickBot="1">
      <c r="C29" s="237" t="s">
        <v>962</v>
      </c>
      <c r="D29" s="199">
        <f>IF(Af=0,0,((6/H_sector)^0.3)*(0.62+(90*(0.4-alfa_v)^4)/(1+b_v*alfa_h)))</f>
        <v>0</v>
      </c>
      <c r="E29" s="79" t="s">
        <v>130</v>
      </c>
      <c r="F29" s="82"/>
    </row>
    <row r="30" spans="3:6" ht="26.25" customHeight="1" thickBot="1">
      <c r="C30" s="238" t="s">
        <v>924</v>
      </c>
      <c r="D30" s="59">
        <f>IF(Af=0,0,IF(D29&lt;0.5,0.5,D29))</f>
        <v>0</v>
      </c>
      <c r="E30" s="79" t="s">
        <v>130</v>
      </c>
      <c r="F30" s="53" t="s">
        <v>989</v>
      </c>
    </row>
    <row r="31" spans="3:10" ht="15" customHeight="1" collapsed="1">
      <c r="C31" s="234"/>
      <c r="D31" s="81"/>
      <c r="E31" s="79"/>
      <c r="F31" s="82"/>
      <c r="I31" s="55"/>
      <c r="J31" s="83"/>
    </row>
    <row r="32" spans="2:7" s="85" customFormat="1" ht="19.5" customHeight="1" thickBot="1">
      <c r="B32" s="375" t="s">
        <v>249</v>
      </c>
      <c r="C32" s="375"/>
      <c r="D32" s="375"/>
      <c r="E32" s="375"/>
      <c r="F32" s="375"/>
      <c r="G32" s="375"/>
    </row>
    <row r="33" spans="2:5" ht="26.25" customHeight="1" thickBot="1">
      <c r="B33" s="65" t="s">
        <v>252</v>
      </c>
      <c r="D33" s="386" t="s">
        <v>134</v>
      </c>
      <c r="E33" s="387"/>
    </row>
    <row r="34" spans="3:10" ht="26.25" customHeight="1" thickBot="1">
      <c r="C34" s="234" t="s">
        <v>956</v>
      </c>
      <c r="D34" s="59">
        <f>VLOOKUP(D33,Datos!B5:C7,2,FALSE)</f>
        <v>1</v>
      </c>
      <c r="E34" s="79" t="s">
        <v>130</v>
      </c>
      <c r="G34" s="55"/>
      <c r="H34" s="55"/>
      <c r="I34" s="55"/>
      <c r="J34" s="55"/>
    </row>
    <row r="35" spans="3:10" ht="15" customHeight="1" collapsed="1">
      <c r="C35" s="234"/>
      <c r="D35" s="81"/>
      <c r="E35" s="79"/>
      <c r="F35" s="82"/>
      <c r="I35" s="55"/>
      <c r="J35" s="83"/>
    </row>
    <row r="36" spans="2:7" s="85" customFormat="1" ht="19.5" customHeight="1">
      <c r="B36" s="375" t="s">
        <v>120</v>
      </c>
      <c r="C36" s="375"/>
      <c r="D36" s="375"/>
      <c r="E36" s="375"/>
      <c r="F36" s="375"/>
      <c r="G36" s="375"/>
    </row>
    <row r="37" spans="2:7" ht="30" customHeight="1" thickBot="1">
      <c r="B37" s="65" t="s">
        <v>176</v>
      </c>
      <c r="C37" s="236" t="s">
        <v>122</v>
      </c>
      <c r="D37" s="191">
        <f>VLOOKUP(E37,Datos!B15:C16,2,FALSE)</f>
        <v>0.8</v>
      </c>
      <c r="E37" s="376" t="s">
        <v>194</v>
      </c>
      <c r="F37" s="377"/>
      <c r="G37" s="378"/>
    </row>
    <row r="38" spans="2:4" ht="30" customHeight="1" thickBot="1">
      <c r="B38" s="65" t="s">
        <v>180</v>
      </c>
      <c r="C38" s="241" t="s">
        <v>1015</v>
      </c>
      <c r="D38" s="59">
        <f>(LOOKUP(Af,sup_sector,riesgo_ini))+((Af-LOOKUP(Af,sup_sector,sup_sector))*(LOOKUP(Af,sup_sector,coef_1)))</f>
        <v>1</v>
      </c>
    </row>
    <row r="39" spans="2:7" ht="30" customHeight="1" thickBot="1">
      <c r="B39" s="65" t="s">
        <v>181</v>
      </c>
      <c r="C39" s="241" t="s">
        <v>1016</v>
      </c>
      <c r="D39" s="59">
        <f>VLOOKUP(E39,Datos!B30:C40,2,FALSE)</f>
        <v>1</v>
      </c>
      <c r="E39" s="382" t="s">
        <v>157</v>
      </c>
      <c r="F39" s="388"/>
      <c r="G39" s="383"/>
    </row>
    <row r="40" spans="2:7" ht="30" customHeight="1" thickBot="1">
      <c r="B40" s="65" t="s">
        <v>953</v>
      </c>
      <c r="C40" s="241" t="s">
        <v>1017</v>
      </c>
      <c r="D40" s="59">
        <f>D41*D42*D43</f>
        <v>1</v>
      </c>
      <c r="E40" s="389" t="s">
        <v>958</v>
      </c>
      <c r="F40" s="390"/>
      <c r="G40" s="125"/>
    </row>
    <row r="41" spans="3:7" ht="26.25" customHeight="1">
      <c r="C41" s="277" t="s">
        <v>114</v>
      </c>
      <c r="D41" s="192">
        <f>VLOOKUP(E41,Datos!B44:C47,2,FALSE)</f>
        <v>1</v>
      </c>
      <c r="E41" s="379" t="s">
        <v>939</v>
      </c>
      <c r="F41" s="380"/>
      <c r="G41" s="381"/>
    </row>
    <row r="42" spans="3:8" ht="26.25" customHeight="1">
      <c r="C42" s="277" t="s">
        <v>115</v>
      </c>
      <c r="D42" s="193">
        <f>VLOOKUP(E42,Datos!B44:C47,2,FALSE)</f>
        <v>1</v>
      </c>
      <c r="E42" s="379" t="s">
        <v>939</v>
      </c>
      <c r="F42" s="380"/>
      <c r="G42" s="381"/>
      <c r="H42" s="278">
        <f>IF(E42=" ","",IF(E42=E41,"¡ERROR!",""))</f>
      </c>
    </row>
    <row r="43" spans="3:8" ht="26.25" customHeight="1" thickBot="1">
      <c r="C43" s="277" t="s">
        <v>116</v>
      </c>
      <c r="D43" s="194">
        <f>VLOOKUP(E43,Datos!B44:C47,2,FALSE)</f>
        <v>1</v>
      </c>
      <c r="E43" s="379" t="s">
        <v>939</v>
      </c>
      <c r="F43" s="380"/>
      <c r="G43" s="381"/>
      <c r="H43" s="278">
        <f>IF(E43=" ","",IF(E43=E41,"¡ERROR!",IF(E43=E42,"¡ERROR!","")))</f>
      </c>
    </row>
    <row r="44" spans="2:7" ht="30" customHeight="1" thickBot="1">
      <c r="B44" s="65" t="s">
        <v>182</v>
      </c>
      <c r="C44" s="241" t="s">
        <v>1018</v>
      </c>
      <c r="D44" s="59">
        <f>IF(E39="Hospitalario",VLOOKUP(E44,Datos!B51:C56,2,FALSE)*1.5,VLOOKUP(E44,Datos!B51:C56,2,FALSE))</f>
        <v>1</v>
      </c>
      <c r="E44" s="384" t="s">
        <v>168</v>
      </c>
      <c r="F44" s="377"/>
      <c r="G44" s="378"/>
    </row>
    <row r="45" spans="3:11" ht="15" customHeight="1">
      <c r="C45" s="234"/>
      <c r="D45" s="124"/>
      <c r="E45" s="79"/>
      <c r="F45" s="82"/>
      <c r="K45" s="79"/>
    </row>
    <row r="46" spans="2:7" ht="30" customHeight="1">
      <c r="B46" s="65" t="s">
        <v>183</v>
      </c>
      <c r="C46" s="236" t="s">
        <v>963</v>
      </c>
      <c r="D46" s="195">
        <f>IF(F46="Cálculo detallado",0,VLOOKUP(E39,Datos!B30:F40,5,FALSE))</f>
        <v>650</v>
      </c>
      <c r="E46" s="96" t="str">
        <f>IF(D46=0,"","[MJ/m²]")</f>
        <v>[MJ/m²]</v>
      </c>
      <c r="F46" s="382" t="s">
        <v>202</v>
      </c>
      <c r="G46" s="383"/>
    </row>
    <row r="47" spans="3:8" ht="26.25" customHeight="1" thickBot="1">
      <c r="C47" s="236" t="s">
        <v>925</v>
      </c>
      <c r="D47" s="196">
        <f>IF(D46=0,'Densidad de carga de fuego'!F62,0)</f>
        <v>0</v>
      </c>
      <c r="E47" s="79" t="s">
        <v>123</v>
      </c>
      <c r="F47" s="385">
        <f>IF(F46="Cálculo detallado","El cálculo detallado se realiza en la hoja «Densidad de carga de fuego»","")</f>
      </c>
      <c r="G47" s="385"/>
      <c r="H47" s="385"/>
    </row>
    <row r="48" spans="2:10" ht="30" customHeight="1" thickBot="1">
      <c r="B48" s="65" t="s">
        <v>183</v>
      </c>
      <c r="C48" s="236" t="s">
        <v>963</v>
      </c>
      <c r="D48" s="122">
        <f>IF(D46=0,D47/Af,D46)</f>
        <v>650</v>
      </c>
      <c r="E48" s="79" t="s">
        <v>121</v>
      </c>
      <c r="G48" s="79"/>
      <c r="H48" s="79"/>
      <c r="I48" s="79"/>
      <c r="J48" s="79"/>
    </row>
    <row r="49" spans="3:11" ht="15" customHeight="1" thickBot="1">
      <c r="C49" s="234"/>
      <c r="D49" s="124"/>
      <c r="E49" s="79"/>
      <c r="F49" s="82"/>
      <c r="K49" s="79"/>
    </row>
    <row r="50" spans="2:5" ht="30" customHeight="1" thickBot="1">
      <c r="B50" s="65" t="s">
        <v>954</v>
      </c>
      <c r="C50" s="238" t="s">
        <v>947</v>
      </c>
      <c r="D50" s="123">
        <f>D48*D37*D38*D39*D40*D44</f>
        <v>520</v>
      </c>
      <c r="E50" s="79" t="s">
        <v>121</v>
      </c>
    </row>
    <row r="51" spans="3:11" ht="15" customHeight="1">
      <c r="C51" s="234"/>
      <c r="D51" s="81"/>
      <c r="E51" s="79"/>
      <c r="F51" s="82"/>
      <c r="K51" s="79"/>
    </row>
    <row r="52" spans="2:7" s="85" customFormat="1" ht="16.5" thickBot="1">
      <c r="B52" s="375" t="s">
        <v>1013</v>
      </c>
      <c r="C52" s="375"/>
      <c r="D52" s="375"/>
      <c r="E52" s="375"/>
      <c r="F52" s="375"/>
      <c r="G52" s="375"/>
    </row>
    <row r="53" spans="2:10" ht="26.25" customHeight="1" thickBot="1">
      <c r="B53" s="65" t="s">
        <v>1005</v>
      </c>
      <c r="C53" s="239" t="s">
        <v>1004</v>
      </c>
      <c r="D53" s="227">
        <f>VLOOKUP(E39,Datos!B113:G123,(VLOOKUP(E44,Datos!B51:D56,3,FALSE))+1,FALSE)</f>
        <v>60</v>
      </c>
      <c r="E53" s="79" t="s">
        <v>132</v>
      </c>
      <c r="F53" s="79" t="s">
        <v>1012</v>
      </c>
      <c r="G53" s="60"/>
      <c r="H53" s="60"/>
      <c r="I53" s="60"/>
      <c r="J53" s="60"/>
    </row>
    <row r="54" spans="3:11" ht="15" customHeight="1">
      <c r="C54" s="234"/>
      <c r="D54" s="81"/>
      <c r="E54" s="55">
        <f>IF(D53="120 (1)","R 180 si altura de evacuación &gt; 28 m",IF(D53="120 (2)","R 180 si se trata de aparcamientos robotizados",""))</f>
      </c>
      <c r="F54" s="82"/>
      <c r="K54" s="79"/>
    </row>
    <row r="55" spans="2:7" s="85" customFormat="1" ht="16.5" thickBot="1">
      <c r="B55" s="375" t="s">
        <v>131</v>
      </c>
      <c r="C55" s="375"/>
      <c r="D55" s="375"/>
      <c r="E55" s="375"/>
      <c r="F55" s="375"/>
      <c r="G55" s="375"/>
    </row>
    <row r="56" spans="2:10" ht="26.25" customHeight="1" thickBot="1">
      <c r="B56" s="65" t="s">
        <v>910</v>
      </c>
      <c r="C56" s="239" t="s">
        <v>945</v>
      </c>
      <c r="D56" s="62">
        <f>D22*D29*D34*D50</f>
        <v>0</v>
      </c>
      <c r="E56" s="79" t="s">
        <v>132</v>
      </c>
      <c r="G56" s="60"/>
      <c r="H56" s="60"/>
      <c r="I56" s="60"/>
      <c r="J56" s="60"/>
    </row>
    <row r="57" spans="3:11" ht="15" customHeight="1">
      <c r="C57" s="234"/>
      <c r="D57" s="81"/>
      <c r="E57" s="79"/>
      <c r="F57" s="82"/>
      <c r="K57" s="79"/>
    </row>
    <row r="58" spans="2:7" s="85" customFormat="1" ht="19.5" customHeight="1" thickBot="1">
      <c r="B58" s="375" t="s">
        <v>1014</v>
      </c>
      <c r="C58" s="375"/>
      <c r="D58" s="375"/>
      <c r="E58" s="375"/>
      <c r="F58" s="375"/>
      <c r="G58" s="375"/>
    </row>
    <row r="59" spans="3:5" ht="26.25" customHeight="1" thickBot="1">
      <c r="C59" s="240" t="s">
        <v>946</v>
      </c>
      <c r="D59" s="63">
        <f>20+345*(LOG(8*D56+1,10))</f>
        <v>20</v>
      </c>
      <c r="E59" s="79" t="s">
        <v>133</v>
      </c>
    </row>
    <row r="62" ht="26.25" customHeight="1">
      <c r="D62" s="80"/>
    </row>
    <row r="63" ht="26.25" customHeight="1">
      <c r="D63" s="80"/>
    </row>
    <row r="64" ht="26.25" customHeight="1">
      <c r="D64" s="80"/>
    </row>
    <row r="65" ht="26.25" customHeight="1">
      <c r="D65" s="80"/>
    </row>
    <row r="66" ht="26.25" customHeight="1">
      <c r="D66" s="80"/>
    </row>
    <row r="67" ht="26.25" customHeight="1">
      <c r="D67" s="80"/>
    </row>
  </sheetData>
  <sheetProtection/>
  <mergeCells count="18">
    <mergeCell ref="E39:G39"/>
    <mergeCell ref="E40:F40"/>
    <mergeCell ref="F22:G22"/>
    <mergeCell ref="B21:G21"/>
    <mergeCell ref="B32:G32"/>
    <mergeCell ref="F23:H23"/>
    <mergeCell ref="D33:E33"/>
    <mergeCell ref="B36:G36"/>
    <mergeCell ref="B52:G52"/>
    <mergeCell ref="B55:G55"/>
    <mergeCell ref="B58:G58"/>
    <mergeCell ref="E37:G37"/>
    <mergeCell ref="E41:G41"/>
    <mergeCell ref="F46:G46"/>
    <mergeCell ref="E44:G44"/>
    <mergeCell ref="E43:G43"/>
    <mergeCell ref="F47:H47"/>
    <mergeCell ref="E42:G42"/>
  </mergeCells>
  <conditionalFormatting sqref="E46">
    <cfRule type="expression" priority="1" dxfId="5" stopIfTrue="1">
      <formula>"c23=0"</formula>
    </cfRule>
  </conditionalFormatting>
  <conditionalFormatting sqref="D41:D43">
    <cfRule type="cellIs" priority="2" dxfId="6" operator="equal" stopIfTrue="1">
      <formula>1</formula>
    </cfRule>
  </conditionalFormatting>
  <conditionalFormatting sqref="D56">
    <cfRule type="cellIs" priority="5" dxfId="5" operator="greaterThan" stopIfTrue="1">
      <formula>'Tiempo equivalente'!$D$53</formula>
    </cfRule>
  </conditionalFormatting>
  <conditionalFormatting sqref="D53">
    <cfRule type="cellIs" priority="6" dxfId="2" operator="equal" stopIfTrue="1">
      <formula>"¡ ERROR !"</formula>
    </cfRule>
  </conditionalFormatting>
  <conditionalFormatting sqref="E42:G42">
    <cfRule type="expression" priority="7" dxfId="2" stopIfTrue="1">
      <formula>'Tiempo equivalente'!$H$42="¡ERROR!"</formula>
    </cfRule>
  </conditionalFormatting>
  <conditionalFormatting sqref="E43:G43">
    <cfRule type="expression" priority="8" dxfId="2" stopIfTrue="1">
      <formula>'Tiempo equivalente'!$H$43="¡ERROR!"</formula>
    </cfRule>
  </conditionalFormatting>
  <dataValidations count="7">
    <dataValidation type="list" allowBlank="1" showInputMessage="1" showErrorMessage="1" promptTitle="Material sección transversal" prompt=" " sqref="D33">
      <formula1>Material_estructural</formula1>
    </dataValidation>
    <dataValidation type="list" allowBlank="1" showInputMessage="1" showErrorMessage="1" sqref="F46">
      <formula1>calculo_carga_fuego</formula1>
    </dataValidation>
    <dataValidation type="list" allowBlank="1" showInputMessage="1" showErrorMessage="1" promptTitle="Altura de evacuación" prompt=" " sqref="E44:G44">
      <formula1>altura_evacuacion</formula1>
    </dataValidation>
    <dataValidation type="list" allowBlank="1" showInputMessage="1" showErrorMessage="1" promptTitle="Riesgo debido al uso o actividad" prompt=" " sqref="E39">
      <formula1>actividad</formula1>
    </dataValidation>
    <dataValidation type="list" allowBlank="1" showInputMessage="1" showErrorMessage="1" promptTitle="Medidas activas voluntarias" prompt=" " sqref="E41:E43">
      <formula1>medidas_voluntarias</formula1>
    </dataValidation>
    <dataValidation type="list" allowBlank="1" showInputMessage="1" showErrorMessage="1" sqref="F22:G22">
      <formula1>propiedades_termicas</formula1>
    </dataValidation>
    <dataValidation type="list" allowBlank="1" showInputMessage="1" showErrorMessage="1" sqref="E37:G37">
      <formula1>combustible</formula1>
    </dataValidation>
  </dataValidations>
  <printOptions horizontalCentered="1"/>
  <pageMargins left="0.1968503937007874" right="0.1968503937007874" top="0.6889763779527559" bottom="0.3937007874015748" header="0.3937007874015748" footer="0.3937007874015748"/>
  <pageSetup fitToHeight="3" horizontalDpi="600" verticalDpi="600" orientation="landscape" paperSize="9" scale="96"/>
  <headerFooter alignWithMargins="0">
    <oddHeader>&amp;L&amp;"Calibri,Negrita"&amp;14Cálculo del tiempo equivalente de exposición al fuego</oddHeader>
    <oddFooter>&amp;R&amp;"Calibri,Normal"&amp;D</oddFooter>
  </headerFooter>
  <rowBreaks count="1" manualBreakCount="1">
    <brk id="20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O48"/>
  <sheetViews>
    <sheetView showGridLines="0" showZeros="0" zoomScale="85" zoomScaleNormal="85" workbookViewId="0" topLeftCell="A31">
      <selection activeCell="E2" sqref="E2:H2"/>
    </sheetView>
  </sheetViews>
  <sheetFormatPr defaultColWidth="11.57421875" defaultRowHeight="12.75"/>
  <cols>
    <col min="1" max="1" width="2.28125" style="13" customWidth="1"/>
    <col min="2" max="2" width="55.7109375" style="13" customWidth="1"/>
    <col min="3" max="3" width="11.28125" style="13" customWidth="1"/>
    <col min="4" max="4" width="10.28125" style="13" customWidth="1"/>
    <col min="5" max="5" width="7.8515625" style="13" customWidth="1"/>
    <col min="6" max="6" width="10.28125" style="13" customWidth="1"/>
    <col min="7" max="7" width="9.7109375" style="13" customWidth="1"/>
    <col min="8" max="8" width="12.8515625" style="14" customWidth="1"/>
    <col min="9" max="9" width="5.7109375" style="66" customWidth="1"/>
    <col min="10" max="10" width="7.7109375" style="15" bestFit="1" customWidth="1"/>
    <col min="11" max="11" width="12.00390625" style="15" customWidth="1"/>
    <col min="12" max="12" width="13.00390625" style="13" bestFit="1" customWidth="1"/>
    <col min="13" max="13" width="2.28125" style="13" customWidth="1"/>
    <col min="14" max="16384" width="11.421875" style="13" customWidth="1"/>
  </cols>
  <sheetData>
    <row r="1" ht="13.5" thickBot="1"/>
    <row r="2" spans="2:15" ht="19.5" customHeight="1" thickBot="1">
      <c r="B2" s="75" t="s">
        <v>950</v>
      </c>
      <c r="C2" s="344">
        <f>VLOOKUP(E2,Datos!B75:C77,2,FALSE)</f>
        <v>15</v>
      </c>
      <c r="D2" s="16" t="s">
        <v>244</v>
      </c>
      <c r="E2" s="394" t="s">
        <v>233</v>
      </c>
      <c r="F2" s="395"/>
      <c r="G2" s="395"/>
      <c r="H2" s="396"/>
      <c r="I2" s="107"/>
      <c r="J2" s="13"/>
      <c r="K2" s="13"/>
      <c r="L2" s="14"/>
      <c r="N2" s="15"/>
      <c r="O2" s="15"/>
    </row>
    <row r="3" spans="2:13" ht="16.5" customHeight="1" thickBot="1">
      <c r="B3" s="76"/>
      <c r="C3" s="54"/>
      <c r="F3" s="17"/>
      <c r="H3" s="13"/>
      <c r="I3" s="13"/>
      <c r="J3" s="14"/>
      <c r="K3" s="13"/>
      <c r="L3" s="15"/>
      <c r="M3" s="15"/>
    </row>
    <row r="4" spans="2:13" ht="19.5" customHeight="1" thickBot="1">
      <c r="B4" s="77" t="s">
        <v>951</v>
      </c>
      <c r="C4" s="345">
        <f>IF(Af=0,0,'Tiempo equivalente'!D50*Af/At)</f>
        <v>0</v>
      </c>
      <c r="D4" s="108" t="s">
        <v>245</v>
      </c>
      <c r="F4" s="17"/>
      <c r="G4" s="393"/>
      <c r="H4" s="393"/>
      <c r="I4" s="393"/>
      <c r="J4" s="14"/>
      <c r="K4" s="13"/>
      <c r="L4" s="15"/>
      <c r="M4" s="15"/>
    </row>
    <row r="5" spans="2:3" ht="16.5" thickBot="1">
      <c r="B5" s="76"/>
      <c r="C5" s="54"/>
    </row>
    <row r="6" spans="2:5" ht="19.5" customHeight="1" thickBot="1">
      <c r="B6" s="75" t="s">
        <v>952</v>
      </c>
      <c r="C6" s="346">
        <f>IF(Af=0,0,MAX((0.2*POWER(10,-3)*C4/O),(C2/60)))</f>
        <v>0</v>
      </c>
      <c r="D6" s="16" t="s">
        <v>246</v>
      </c>
      <c r="E6" s="18"/>
    </row>
    <row r="8" spans="3:11" s="19" customFormat="1" ht="13.5" thickBot="1">
      <c r="C8" s="19" t="s">
        <v>997</v>
      </c>
      <c r="D8" s="19" t="s">
        <v>998</v>
      </c>
      <c r="E8" s="19" t="s">
        <v>999</v>
      </c>
      <c r="F8" s="19" t="s">
        <v>1000</v>
      </c>
      <c r="G8" s="19" t="s">
        <v>1001</v>
      </c>
      <c r="H8" s="20" t="s">
        <v>118</v>
      </c>
      <c r="I8" s="67" t="s">
        <v>1002</v>
      </c>
      <c r="J8" s="21" t="s">
        <v>1003</v>
      </c>
      <c r="K8" s="21"/>
    </row>
    <row r="9" spans="1:14" s="24" customFormat="1" ht="33">
      <c r="A9" s="22"/>
      <c r="B9" s="397" t="s">
        <v>88</v>
      </c>
      <c r="C9" s="270" t="s">
        <v>992</v>
      </c>
      <c r="D9" s="270" t="s">
        <v>993</v>
      </c>
      <c r="E9" s="271" t="s">
        <v>214</v>
      </c>
      <c r="F9" s="271" t="s">
        <v>219</v>
      </c>
      <c r="G9" s="271" t="s">
        <v>215</v>
      </c>
      <c r="H9" s="271" t="s">
        <v>216</v>
      </c>
      <c r="I9" s="400" t="s">
        <v>911</v>
      </c>
      <c r="J9" s="402" t="s">
        <v>912</v>
      </c>
      <c r="K9" s="402" t="s">
        <v>994</v>
      </c>
      <c r="L9" s="391" t="s">
        <v>995</v>
      </c>
      <c r="M9" s="23"/>
      <c r="N9" s="22"/>
    </row>
    <row r="10" spans="1:12" ht="18">
      <c r="A10" s="25"/>
      <c r="B10" s="398"/>
      <c r="C10" s="224"/>
      <c r="D10" s="26" t="s">
        <v>913</v>
      </c>
      <c r="E10" s="27" t="s">
        <v>126</v>
      </c>
      <c r="F10" s="27" t="s">
        <v>127</v>
      </c>
      <c r="G10" s="12" t="s">
        <v>217</v>
      </c>
      <c r="H10" s="12" t="s">
        <v>218</v>
      </c>
      <c r="I10" s="401"/>
      <c r="J10" s="403"/>
      <c r="K10" s="403"/>
      <c r="L10" s="392"/>
    </row>
    <row r="11" spans="1:12" s="116" customFormat="1" ht="12.75">
      <c r="A11" s="109"/>
      <c r="B11" s="399"/>
      <c r="C11" s="110" t="s">
        <v>914</v>
      </c>
      <c r="D11" s="110" t="s">
        <v>914</v>
      </c>
      <c r="E11" s="111" t="s">
        <v>220</v>
      </c>
      <c r="F11" s="111" t="s">
        <v>221</v>
      </c>
      <c r="G11" s="111" t="s">
        <v>222</v>
      </c>
      <c r="H11" s="111" t="s">
        <v>223</v>
      </c>
      <c r="I11" s="112" t="s">
        <v>220</v>
      </c>
      <c r="J11" s="113"/>
      <c r="K11" s="114" t="s">
        <v>915</v>
      </c>
      <c r="L11" s="115" t="s">
        <v>916</v>
      </c>
    </row>
    <row r="12" spans="2:12" s="25" customFormat="1" ht="18" customHeight="1">
      <c r="B12" s="28" t="s">
        <v>205</v>
      </c>
      <c r="C12" s="29">
        <f>'Tiempo equivalente'!D14</f>
        <v>0</v>
      </c>
      <c r="D12" s="29">
        <f>C12-'Tiempo equivalente'!D19</f>
        <v>0</v>
      </c>
      <c r="E12" s="30"/>
      <c r="F12" s="30"/>
      <c r="G12" s="30"/>
      <c r="H12" s="30"/>
      <c r="I12" s="68"/>
      <c r="J12" s="31"/>
      <c r="K12" s="102">
        <f>IF(J14=0,J13,IF(J13&lt;J14,J13,IF(E13&gt;I13,J13,IF((E13/I13+E14/I14)&gt;1,E13*J13/I13+(1-E13/I13)*J14,E13*J13/I13+E14*J14/I14+(1-E13/I13-E14/I14)*J15))))</f>
        <v>0</v>
      </c>
      <c r="L12" s="32">
        <f>K12*D12</f>
        <v>0</v>
      </c>
    </row>
    <row r="13" spans="2:12" ht="25.5" customHeight="1">
      <c r="B13" s="285"/>
      <c r="C13" s="33"/>
      <c r="D13" s="33"/>
      <c r="E13" s="117">
        <v>0</v>
      </c>
      <c r="F13" s="279">
        <f>IF(E13=0,0,VLOOKUP($B13,Materiales!$B$3:$E$283,4,FALSE))</f>
        <v>0</v>
      </c>
      <c r="G13" s="279">
        <f>IF(E13=0,0,VLOOKUP($B13,Materiales!$B$3:$E$283,2,FALSE))</f>
        <v>0</v>
      </c>
      <c r="H13" s="280">
        <f>IF(E13=0,0,VLOOKUP($B13,Materiales!$B$3:$E$283,3,FALSE))</f>
        <v>0</v>
      </c>
      <c r="I13" s="69">
        <f>IF(OR(E13=0,F13=0,G13=0,H13=0),0,100*SQRT(3600*tmax*H13/(F13*G13)))</f>
        <v>0</v>
      </c>
      <c r="J13" s="218">
        <f>SQRT(F13*G13*H13)</f>
        <v>0</v>
      </c>
      <c r="K13" s="34"/>
      <c r="L13" s="35"/>
    </row>
    <row r="14" spans="2:12" ht="25.5" customHeight="1">
      <c r="B14" s="285"/>
      <c r="C14" s="33"/>
      <c r="D14" s="33"/>
      <c r="E14" s="117">
        <v>0</v>
      </c>
      <c r="F14" s="279">
        <f>IF(E14=0,0,VLOOKUP($B14,Materiales!$B$3:$E$283,4,FALSE))</f>
        <v>0</v>
      </c>
      <c r="G14" s="279">
        <f>IF(E14=0,0,VLOOKUP($B14,Materiales!$B$3:$E$283,2,FALSE))</f>
        <v>0</v>
      </c>
      <c r="H14" s="280">
        <f>IF(E14=0,0,VLOOKUP($B14,Materiales!$B$3:$E$283,3,FALSE))</f>
        <v>0</v>
      </c>
      <c r="I14" s="69">
        <f>IF(OR(E14=0,F14=0,G14=0,H14=0),0,100*SQRT(3600*tmax*H14/(F14*G14)))</f>
        <v>0</v>
      </c>
      <c r="J14" s="218">
        <f>SQRT(F14*G14*H14)</f>
        <v>0</v>
      </c>
      <c r="K14" s="34"/>
      <c r="L14" s="36"/>
    </row>
    <row r="15" spans="2:12" ht="25.5" customHeight="1">
      <c r="B15" s="285"/>
      <c r="C15" s="104"/>
      <c r="D15" s="104"/>
      <c r="E15" s="118">
        <v>0</v>
      </c>
      <c r="F15" s="281">
        <f>IF(E15=0,0,VLOOKUP($B15,Materiales!$B$3:$E$283,4,FALSE))</f>
        <v>0</v>
      </c>
      <c r="G15" s="281">
        <f>IF(E15=0,0,VLOOKUP($B15,Materiales!$B$3:$E$283,2,FALSE))</f>
        <v>0</v>
      </c>
      <c r="H15" s="282">
        <f>IF(E15=0,0,VLOOKUP($B15,Materiales!$B$3:$E$283,3,FALSE))</f>
        <v>0</v>
      </c>
      <c r="I15" s="105">
        <f>IF(OR(E15=0,F15=0,G15=0,H15=0),0,100*SQRT(3600*tmax*H15/(F15*G15)))</f>
        <v>0</v>
      </c>
      <c r="J15" s="219">
        <f>SQRT(F15*G15*H15)</f>
        <v>0</v>
      </c>
      <c r="K15" s="106"/>
      <c r="L15" s="37"/>
    </row>
    <row r="16" spans="2:12" ht="18" customHeight="1">
      <c r="B16" s="248" t="s">
        <v>206</v>
      </c>
      <c r="C16" s="29">
        <f>'Tiempo equivalente'!E14</f>
        <v>0</v>
      </c>
      <c r="D16" s="98">
        <f>C16-'Tiempo equivalente'!E19</f>
        <v>0</v>
      </c>
      <c r="E16" s="99"/>
      <c r="F16" s="283"/>
      <c r="G16" s="283"/>
      <c r="H16" s="283"/>
      <c r="I16" s="100"/>
      <c r="J16" s="101"/>
      <c r="K16" s="102">
        <f>IF(J18=0,J17,IF(J17&lt;J18,J17,IF(E17&gt;I17,J17,IF((E17/I17+E18/I18)&gt;1,E17*J17/I17+(1-E17/I17)*J18,E17*J17/I17+E18*J18/I18+(1-E17/I17-E18/I18)*J19))))</f>
        <v>0</v>
      </c>
      <c r="L16" s="103">
        <f>K16*D16</f>
        <v>0</v>
      </c>
    </row>
    <row r="17" spans="2:12" ht="25.5" customHeight="1">
      <c r="B17" s="285"/>
      <c r="C17" s="33"/>
      <c r="D17" s="33"/>
      <c r="E17" s="117">
        <v>0</v>
      </c>
      <c r="F17" s="279">
        <f>IF(E17=0,0,VLOOKUP($B17,Materiales!$B$3:$E$283,4,FALSE))</f>
        <v>0</v>
      </c>
      <c r="G17" s="279">
        <f>IF(E17=0,0,VLOOKUP($B17,Materiales!$B$3:$E$283,2,FALSE))</f>
        <v>0</v>
      </c>
      <c r="H17" s="280">
        <f>IF(E17=0,0,VLOOKUP($B17,Materiales!$B$3:$E$283,3,FALSE))</f>
        <v>0</v>
      </c>
      <c r="I17" s="69">
        <f>IF(OR(E17=0,F17=0,G17=0,H17=0),0,100*SQRT(3600*tmax*H17/(F17*G17)))</f>
        <v>0</v>
      </c>
      <c r="J17" s="218">
        <f>SQRT(F17*G17*H17)</f>
        <v>0</v>
      </c>
      <c r="K17" s="34"/>
      <c r="L17" s="35"/>
    </row>
    <row r="18" spans="2:12" ht="25.5" customHeight="1">
      <c r="B18" s="285"/>
      <c r="C18" s="33"/>
      <c r="D18" s="33"/>
      <c r="E18" s="117">
        <v>0</v>
      </c>
      <c r="F18" s="279">
        <f>IF(E18=0,0,VLOOKUP($B18,Materiales!$B$3:$E$283,4,FALSE))</f>
        <v>0</v>
      </c>
      <c r="G18" s="279">
        <f>IF(E18=0,0,VLOOKUP($B18,Materiales!$B$3:$E$283,2,FALSE))</f>
        <v>0</v>
      </c>
      <c r="H18" s="280">
        <f>IF(E18=0,0,VLOOKUP($B18,Materiales!$B$3:$E$283,3,FALSE))</f>
        <v>0</v>
      </c>
      <c r="I18" s="69">
        <f>IF(OR(E18=0,F18=0,G18=0,H18=0),0,100*SQRT(3600*tmax*H18/(F18*G18)))</f>
        <v>0</v>
      </c>
      <c r="J18" s="218">
        <f>SQRT(F18*G18*H18)</f>
        <v>0</v>
      </c>
      <c r="K18" s="34"/>
      <c r="L18" s="36"/>
    </row>
    <row r="19" spans="2:12" ht="25.5" customHeight="1">
      <c r="B19" s="285"/>
      <c r="C19" s="104"/>
      <c r="D19" s="104"/>
      <c r="E19" s="118">
        <v>0</v>
      </c>
      <c r="F19" s="281">
        <f>IF(E19=0,0,VLOOKUP($B19,Materiales!$B$3:$E$283,4,FALSE))</f>
        <v>0</v>
      </c>
      <c r="G19" s="281">
        <f>IF(E19=0,0,VLOOKUP($B19,Materiales!$B$3:$E$283,2,FALSE))</f>
        <v>0</v>
      </c>
      <c r="H19" s="282">
        <f>IF(E19=0,0,VLOOKUP($B19,Materiales!$B$3:$E$283,3,FALSE))</f>
        <v>0</v>
      </c>
      <c r="I19" s="105">
        <f>IF(OR(E19=0,F19=0,G19=0,H19=0),0,100*SQRT(3600*tmax*H19/(F19*G19)))</f>
        <v>0</v>
      </c>
      <c r="J19" s="219">
        <f>SQRT(F19*G19*H19)</f>
        <v>0</v>
      </c>
      <c r="K19" s="106"/>
      <c r="L19" s="37"/>
    </row>
    <row r="20" spans="2:12" ht="18" customHeight="1">
      <c r="B20" s="28" t="s">
        <v>207</v>
      </c>
      <c r="C20" s="29">
        <f>'Tiempo equivalente'!F14</f>
        <v>0</v>
      </c>
      <c r="D20" s="29">
        <f>C20-'Tiempo equivalente'!F19</f>
        <v>0</v>
      </c>
      <c r="E20" s="30"/>
      <c r="F20" s="284"/>
      <c r="G20" s="284"/>
      <c r="H20" s="284"/>
      <c r="I20" s="70"/>
      <c r="J20" s="38"/>
      <c r="K20" s="102">
        <f>IF(J22=0,J21,IF(J21&lt;J22,J21,IF(E21&gt;I21,J21,IF((E21/I21+E22/I22)&gt;1,E21*J21/I21+(1-E21/I21)*J22,E21*J21/I21+E22*J22/I22+(1-E21/I21-E22/I22)*J23))))</f>
        <v>0</v>
      </c>
      <c r="L20" s="32">
        <f>K20*D20</f>
        <v>0</v>
      </c>
    </row>
    <row r="21" spans="2:12" ht="25.5" customHeight="1">
      <c r="B21" s="285"/>
      <c r="C21" s="33"/>
      <c r="D21" s="33"/>
      <c r="E21" s="117">
        <v>0</v>
      </c>
      <c r="F21" s="279">
        <f>IF(E21=0,0,VLOOKUP($B21,Materiales!$B$3:$E$283,4,FALSE))</f>
        <v>0</v>
      </c>
      <c r="G21" s="279">
        <f>IF(E21=0,0,VLOOKUP($B21,Materiales!$B$3:$E$283,2,FALSE))</f>
        <v>0</v>
      </c>
      <c r="H21" s="280">
        <f>IF(E21=0,0,VLOOKUP($B21,Materiales!$B$3:$E$283,3,FALSE))</f>
        <v>0</v>
      </c>
      <c r="I21" s="69">
        <f>IF(OR(E21=0,F21=0,G21=0,H21=0),0,100*SQRT(3600*tmax*H21/(F21*G21)))</f>
        <v>0</v>
      </c>
      <c r="J21" s="218">
        <f>SQRT(F21*G21*H21)</f>
        <v>0</v>
      </c>
      <c r="K21" s="34"/>
      <c r="L21" s="35"/>
    </row>
    <row r="22" spans="2:12" ht="25.5" customHeight="1">
      <c r="B22" s="285"/>
      <c r="C22" s="33"/>
      <c r="D22" s="33"/>
      <c r="E22" s="117">
        <v>0</v>
      </c>
      <c r="F22" s="279">
        <f>IF(E22=0,0,VLOOKUP($B22,Materiales!$B$3:$E$283,4,FALSE))</f>
        <v>0</v>
      </c>
      <c r="G22" s="279">
        <f>IF(E22=0,0,VLOOKUP($B22,Materiales!$B$3:$E$283,2,FALSE))</f>
        <v>0</v>
      </c>
      <c r="H22" s="280">
        <f>IF(E22=0,0,VLOOKUP($B22,Materiales!$B$3:$E$283,3,FALSE))</f>
        <v>0</v>
      </c>
      <c r="I22" s="69">
        <f>IF(OR(E22=0,F22=0,G22=0,H22=0),0,100*SQRT(3600*tmax*H22/(F22*G22)))</f>
        <v>0</v>
      </c>
      <c r="J22" s="218">
        <f>SQRT(F22*G22*H22)</f>
        <v>0</v>
      </c>
      <c r="K22" s="34"/>
      <c r="L22" s="36"/>
    </row>
    <row r="23" spans="2:12" ht="25.5" customHeight="1">
      <c r="B23" s="285"/>
      <c r="C23" s="104"/>
      <c r="D23" s="104"/>
      <c r="E23" s="118">
        <v>0</v>
      </c>
      <c r="F23" s="281">
        <f>IF(E23=0,0,VLOOKUP($B23,Materiales!$B$3:$E$283,4,FALSE))</f>
        <v>0</v>
      </c>
      <c r="G23" s="281">
        <f>IF(E23=0,0,VLOOKUP($B23,Materiales!$B$3:$E$283,2,FALSE))</f>
        <v>0</v>
      </c>
      <c r="H23" s="282">
        <f>IF(E23=0,0,VLOOKUP($B23,Materiales!$B$3:$E$283,3,FALSE))</f>
        <v>0</v>
      </c>
      <c r="I23" s="105">
        <f>IF(OR(E23=0,F23=0,G23=0,H23=0),0,100*SQRT(3600*tmax*H23/(F23*G23)))</f>
        <v>0</v>
      </c>
      <c r="J23" s="219">
        <f>SQRT(F23*G23*H23)</f>
        <v>0</v>
      </c>
      <c r="K23" s="106"/>
      <c r="L23" s="37"/>
    </row>
    <row r="24" spans="2:12" ht="18" customHeight="1">
      <c r="B24" s="28" t="s">
        <v>208</v>
      </c>
      <c r="C24" s="29">
        <f>'Tiempo equivalente'!G14</f>
        <v>0</v>
      </c>
      <c r="D24" s="29">
        <f>C24-'Tiempo equivalente'!G19</f>
        <v>0</v>
      </c>
      <c r="E24" s="30"/>
      <c r="F24" s="284"/>
      <c r="G24" s="284"/>
      <c r="H24" s="284"/>
      <c r="I24" s="70"/>
      <c r="J24" s="38"/>
      <c r="K24" s="102">
        <f>IF(J26=0,J25,IF(J25&lt;J26,J25,IF(E25&gt;I25,J25,IF((E25/I25+E26/I26)&gt;1,E25*J25/I25+(1-E25/I25)*J26,E25*J25/I25+E26*J26/I26+(1-E25/I25-E26/I26)*J27))))</f>
        <v>0</v>
      </c>
      <c r="L24" s="32">
        <f>K24*D24</f>
        <v>0</v>
      </c>
    </row>
    <row r="25" spans="2:12" ht="25.5" customHeight="1">
      <c r="B25" s="285"/>
      <c r="C25" s="33"/>
      <c r="D25" s="33"/>
      <c r="E25" s="117">
        <v>0</v>
      </c>
      <c r="F25" s="279">
        <f>IF(E25=0,0,VLOOKUP($B25,Materiales!$B$3:$E$283,4,FALSE))</f>
        <v>0</v>
      </c>
      <c r="G25" s="279">
        <f>IF(E25=0,0,VLOOKUP($B25,Materiales!$B$3:$E$283,2,FALSE))</f>
        <v>0</v>
      </c>
      <c r="H25" s="280">
        <f>IF(E25=0,0,VLOOKUP($B25,Materiales!$B$3:$E$283,3,FALSE))</f>
        <v>0</v>
      </c>
      <c r="I25" s="69">
        <f>IF(OR(E25=0,F25=0,G25=0,H25=0),0,100*SQRT(3600*tmax*H25/(F25*G25)))</f>
        <v>0</v>
      </c>
      <c r="J25" s="218">
        <f>SQRT(F25*G25*H25)</f>
        <v>0</v>
      </c>
      <c r="K25" s="34"/>
      <c r="L25" s="35"/>
    </row>
    <row r="26" spans="2:12" ht="25.5" customHeight="1">
      <c r="B26" s="285"/>
      <c r="C26" s="33"/>
      <c r="D26" s="33"/>
      <c r="E26" s="117">
        <v>0</v>
      </c>
      <c r="F26" s="279">
        <f>IF(E26=0,0,VLOOKUP($B26,Materiales!$B$3:$E$283,4,FALSE))</f>
        <v>0</v>
      </c>
      <c r="G26" s="279">
        <f>IF(E26=0,0,VLOOKUP($B26,Materiales!$B$3:$E$283,2,FALSE))</f>
        <v>0</v>
      </c>
      <c r="H26" s="280">
        <f>IF(E26=0,0,VLOOKUP($B26,Materiales!$B$3:$E$283,3,FALSE))</f>
        <v>0</v>
      </c>
      <c r="I26" s="69">
        <f>IF(OR(E26=0,F26=0,G26=0,H26=0),0,100*SQRT(3600*tmax*H26/(F26*G26)))</f>
        <v>0</v>
      </c>
      <c r="J26" s="218">
        <f>SQRT(F26*G26*H26)</f>
        <v>0</v>
      </c>
      <c r="K26" s="34"/>
      <c r="L26" s="36"/>
    </row>
    <row r="27" spans="2:12" ht="25.5" customHeight="1">
      <c r="B27" s="285"/>
      <c r="C27" s="104"/>
      <c r="D27" s="104"/>
      <c r="E27" s="118">
        <v>0</v>
      </c>
      <c r="F27" s="281">
        <f>IF(E27=0,0,VLOOKUP($B27,Materiales!$B$3:$E$283,4,FALSE))</f>
        <v>0</v>
      </c>
      <c r="G27" s="281">
        <f>IF(E27=0,0,VLOOKUP($B27,Materiales!$B$3:$E$283,2,FALSE))</f>
        <v>0</v>
      </c>
      <c r="H27" s="282">
        <f>IF(E27=0,0,VLOOKUP($B27,Materiales!$B$3:$E$283,3,FALSE))</f>
        <v>0</v>
      </c>
      <c r="I27" s="105">
        <f>IF(OR(E27=0,F27=0,G27=0,H27=0),0,100*SQRT(3600*tmax*H27/(F27*G27)))</f>
        <v>0</v>
      </c>
      <c r="J27" s="219">
        <f>SQRT(F27*G27*H27)</f>
        <v>0</v>
      </c>
      <c r="K27" s="106"/>
      <c r="L27" s="37"/>
    </row>
    <row r="28" spans="2:12" ht="18" customHeight="1">
      <c r="B28" s="28" t="s">
        <v>109</v>
      </c>
      <c r="C28" s="29">
        <f>'Tiempo equivalente'!H14</f>
        <v>0</v>
      </c>
      <c r="D28" s="29">
        <f>C28-'Tiempo equivalente'!H19</f>
        <v>0</v>
      </c>
      <c r="E28" s="30"/>
      <c r="F28" s="284"/>
      <c r="G28" s="284"/>
      <c r="H28" s="284"/>
      <c r="I28" s="70"/>
      <c r="J28" s="38"/>
      <c r="K28" s="102">
        <f>IF(J30=0,J29,IF(J29&lt;J30,J29,IF(E29&gt;I29,J29,IF((E29/I29+E30/I30)&gt;1,E29*J29/I29+(1-E29/I29)*J30,E29*J29/I29+E30*J30/I30+(1-E29/I29-E30/I30)*J31))))</f>
        <v>0</v>
      </c>
      <c r="L28" s="32">
        <f>K28*D28</f>
        <v>0</v>
      </c>
    </row>
    <row r="29" spans="2:12" ht="25.5" customHeight="1">
      <c r="B29" s="285"/>
      <c r="C29" s="33"/>
      <c r="D29" s="33"/>
      <c r="E29" s="117">
        <v>0</v>
      </c>
      <c r="F29" s="279">
        <f>IF(E29=0,0,VLOOKUP($B29,Materiales!$B$3:$E$283,4,FALSE))</f>
        <v>0</v>
      </c>
      <c r="G29" s="279">
        <f>IF(E29=0,0,VLOOKUP($B29,Materiales!$B$3:$E$283,2,FALSE))</f>
        <v>0</v>
      </c>
      <c r="H29" s="280">
        <f>IF(E29=0,0,VLOOKUP($B29,Materiales!$B$3:$E$283,3,FALSE))</f>
        <v>0</v>
      </c>
      <c r="I29" s="69">
        <f>IF(OR(E29=0,F29=0,G29=0,H29=0),0,100*SQRT(3600*tmax*H29/(F29*G29)))</f>
        <v>0</v>
      </c>
      <c r="J29" s="218">
        <f>SQRT(F29*G29*H29)</f>
        <v>0</v>
      </c>
      <c r="K29" s="34"/>
      <c r="L29" s="35"/>
    </row>
    <row r="30" spans="2:12" ht="25.5" customHeight="1">
      <c r="B30" s="285"/>
      <c r="C30" s="33"/>
      <c r="D30" s="33"/>
      <c r="E30" s="117">
        <v>0</v>
      </c>
      <c r="F30" s="279">
        <f>IF(E30=0,0,VLOOKUP($B30,Materiales!$B$3:$E$283,4,FALSE))</f>
        <v>0</v>
      </c>
      <c r="G30" s="279">
        <f>IF(E30=0,0,VLOOKUP($B30,Materiales!$B$3:$E$283,2,FALSE))</f>
        <v>0</v>
      </c>
      <c r="H30" s="280">
        <f>IF(E30=0,0,VLOOKUP($B30,Materiales!$B$3:$E$283,3,FALSE))</f>
        <v>0</v>
      </c>
      <c r="I30" s="69">
        <f>IF(OR(E30=0,F30=0,G30=0,H30=0),0,100*SQRT(3600*tmax*H30/(F30*G30)))</f>
        <v>0</v>
      </c>
      <c r="J30" s="218">
        <f>SQRT(F30*G30*H30)</f>
        <v>0</v>
      </c>
      <c r="K30" s="34"/>
      <c r="L30" s="36"/>
    </row>
    <row r="31" spans="2:12" ht="25.5" customHeight="1">
      <c r="B31" s="285"/>
      <c r="C31" s="104"/>
      <c r="D31" s="104"/>
      <c r="E31" s="118">
        <v>0</v>
      </c>
      <c r="F31" s="281">
        <f>IF(E31=0,0,VLOOKUP($B31,Materiales!$B$3:$E$283,4,FALSE))</f>
        <v>0</v>
      </c>
      <c r="G31" s="281">
        <f>IF(E31=0,0,VLOOKUP($B31,Materiales!$B$3:$E$283,2,FALSE))</f>
        <v>0</v>
      </c>
      <c r="H31" s="282">
        <f>IF(E31=0,0,VLOOKUP($B31,Materiales!$B$3:$E$283,3,FALSE))</f>
        <v>0</v>
      </c>
      <c r="I31" s="105">
        <f>IF(OR(E31=0,F31=0,G31=0,H31=0),0,100*SQRT(3600*tmax*H31/(F31*G31)))</f>
        <v>0</v>
      </c>
      <c r="J31" s="219">
        <f>SQRT(F31*G31*H31)</f>
        <v>0</v>
      </c>
      <c r="K31" s="106"/>
      <c r="L31" s="37"/>
    </row>
    <row r="32" spans="2:12" ht="18" customHeight="1">
      <c r="B32" s="28" t="s">
        <v>110</v>
      </c>
      <c r="C32" s="29">
        <f>'Tiempo equivalente'!I14</f>
        <v>0</v>
      </c>
      <c r="D32" s="29">
        <f>C32-'Tiempo equivalente'!I19</f>
        <v>0</v>
      </c>
      <c r="E32" s="30"/>
      <c r="F32" s="284"/>
      <c r="G32" s="284"/>
      <c r="H32" s="284"/>
      <c r="I32" s="68"/>
      <c r="J32" s="38"/>
      <c r="K32" s="102">
        <f>IF(J34=0,J33,IF(J33&lt;J34,J33,IF(E33&gt;I33,J33,IF((E33/I33+E34/I34)&gt;1,E33*J33/I33+(1-E33/I33)*J34,E33*J33/I33+E34*J34/I34+(1-E33/I33-E34/I34)*J35))))</f>
        <v>0</v>
      </c>
      <c r="L32" s="32">
        <f>K32*D32</f>
        <v>0</v>
      </c>
    </row>
    <row r="33" spans="2:12" ht="25.5" customHeight="1">
      <c r="B33" s="285"/>
      <c r="C33" s="33"/>
      <c r="D33" s="33"/>
      <c r="E33" s="117">
        <v>0</v>
      </c>
      <c r="F33" s="279">
        <f>IF(E33=0,0,VLOOKUP($B33,Materiales!$B$3:$E$283,4,FALSE))</f>
        <v>0</v>
      </c>
      <c r="G33" s="279">
        <f>IF(E33=0,0,VLOOKUP($B33,Materiales!$B$3:$E$283,2,FALSE))</f>
        <v>0</v>
      </c>
      <c r="H33" s="280">
        <f>IF(E33=0,0,VLOOKUP($B33,Materiales!$B$3:$E$283,3,FALSE))</f>
        <v>0</v>
      </c>
      <c r="I33" s="69">
        <f>IF(OR(E33=0,F33=0,G33=0,H33=0),0,100*SQRT(3600*tmax*H33/(F33*G33)))</f>
        <v>0</v>
      </c>
      <c r="J33" s="218">
        <f>SQRT(F33*G33*H33)</f>
        <v>0</v>
      </c>
      <c r="K33" s="34"/>
      <c r="L33" s="35"/>
    </row>
    <row r="34" spans="2:12" ht="25.5" customHeight="1">
      <c r="B34" s="285"/>
      <c r="C34" s="33"/>
      <c r="D34" s="33"/>
      <c r="E34" s="117">
        <v>0</v>
      </c>
      <c r="F34" s="279">
        <f>IF(E34=0,0,VLOOKUP($B34,Materiales!$B$3:$E$283,4,FALSE))</f>
        <v>0</v>
      </c>
      <c r="G34" s="279">
        <f>IF(E34=0,0,VLOOKUP($B34,Materiales!$B$3:$E$283,2,FALSE))</f>
        <v>0</v>
      </c>
      <c r="H34" s="280">
        <f>IF(E34=0,0,VLOOKUP($B34,Materiales!$B$3:$E$283,3,FALSE))</f>
        <v>0</v>
      </c>
      <c r="I34" s="69">
        <f>IF(OR(E34=0,F34=0,G34=0,H34=0),0,100*SQRT(3600*tmax*H34/(F34*G34)))</f>
        <v>0</v>
      </c>
      <c r="J34" s="218">
        <f>SQRT(F34*G34*H34)</f>
        <v>0</v>
      </c>
      <c r="K34" s="34"/>
      <c r="L34" s="36"/>
    </row>
    <row r="35" spans="2:12" ht="25.5" customHeight="1" thickBot="1">
      <c r="B35" s="285"/>
      <c r="C35" s="104"/>
      <c r="D35" s="104"/>
      <c r="E35" s="118">
        <v>0</v>
      </c>
      <c r="F35" s="281">
        <f>IF(E35=0,0,VLOOKUP($B35,Materiales!$B$3:$E$283,4,FALSE))</f>
        <v>0</v>
      </c>
      <c r="G35" s="281">
        <f>IF(E35=0,0,VLOOKUP($B35,Materiales!$B$3:$E$283,2,FALSE))</f>
        <v>0</v>
      </c>
      <c r="H35" s="282">
        <f>IF(E35=0,0,VLOOKUP($B35,Materiales!$B$3:$E$283,3,FALSE))</f>
        <v>0</v>
      </c>
      <c r="I35" s="105">
        <f>IF(OR(E35=0,F35=0,G35=0,H35=0),0,100*SQRT(3600*tmax*H35/(F35*G35)))</f>
        <v>0</v>
      </c>
      <c r="J35" s="219">
        <f>SQRT(F35*G35*H35)</f>
        <v>0</v>
      </c>
      <c r="K35" s="106"/>
      <c r="L35" s="37"/>
    </row>
    <row r="36" spans="2:12" ht="19.5" customHeight="1">
      <c r="B36" s="39"/>
      <c r="C36" s="40"/>
      <c r="D36" s="40"/>
      <c r="E36" s="40"/>
      <c r="F36" s="40"/>
      <c r="G36" s="40"/>
      <c r="H36" s="40"/>
      <c r="I36" s="72"/>
      <c r="J36" s="41"/>
      <c r="K36" s="220" t="s">
        <v>996</v>
      </c>
      <c r="L36" s="42">
        <f>SUM(L12:L35)</f>
        <v>0</v>
      </c>
    </row>
    <row r="37" spans="2:12" ht="19.5" customHeight="1">
      <c r="B37" s="43"/>
      <c r="C37" s="14"/>
      <c r="D37" s="14"/>
      <c r="E37" s="14"/>
      <c r="F37" s="14"/>
      <c r="G37" s="14"/>
      <c r="I37" s="73"/>
      <c r="J37" s="44"/>
      <c r="K37" s="119" t="s">
        <v>948</v>
      </c>
      <c r="L37" s="45">
        <f>At-Av</f>
        <v>0</v>
      </c>
    </row>
    <row r="38" spans="2:12" ht="24.75" customHeight="1" thickBot="1">
      <c r="B38" s="46"/>
      <c r="C38" s="47"/>
      <c r="D38" s="47"/>
      <c r="E38" s="47"/>
      <c r="F38" s="47"/>
      <c r="G38" s="47"/>
      <c r="H38" s="47"/>
      <c r="I38" s="74"/>
      <c r="J38" s="48"/>
      <c r="K38" s="120" t="s">
        <v>949</v>
      </c>
      <c r="L38" s="78">
        <f>IF(Af=0,0,L36/L37)</f>
        <v>0</v>
      </c>
    </row>
    <row r="48" ht="12.75">
      <c r="F48" s="159"/>
    </row>
  </sheetData>
  <sheetProtection sheet="1"/>
  <mergeCells count="7">
    <mergeCell ref="L9:L10"/>
    <mergeCell ref="G4:I4"/>
    <mergeCell ref="E2:H2"/>
    <mergeCell ref="B9:B11"/>
    <mergeCell ref="I9:I10"/>
    <mergeCell ref="J9:J10"/>
    <mergeCell ref="K9:K10"/>
  </mergeCells>
  <conditionalFormatting sqref="B25:B27 B21:B23 B29:B31 B13:B15 B17:B19 B33:B35">
    <cfRule type="cellIs" priority="1" dxfId="1" operator="equal" stopIfTrue="1">
      <formula>"Nada"</formula>
    </cfRule>
  </conditionalFormatting>
  <dataValidations count="2">
    <dataValidation type="list" allowBlank="1" showInputMessage="1" showErrorMessage="1" sqref="E2">
      <formula1>rapidez</formula1>
    </dataValidation>
    <dataValidation type="list" allowBlank="1" showInputMessage="1" showErrorMessage="1" sqref="B13:B15 B29:B31 B17:B19 B21:B23 B25:B27 B33:B35">
      <formula1>elemento_constructivo</formula1>
    </dataValidation>
  </dataValidations>
  <printOptions horizontalCentered="1"/>
  <pageMargins left="0.3937007874015748" right="0.3937007874015748" top="0.5905511811023623" bottom="0.3937007874015748" header="0" footer="0"/>
  <pageSetup horizontalDpi="1200" verticalDpi="12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B2:H62"/>
  <sheetViews>
    <sheetView showGridLines="0" showZeros="0" workbookViewId="0" topLeftCell="A1">
      <selection activeCell="B40" sqref="B40"/>
    </sheetView>
  </sheetViews>
  <sheetFormatPr defaultColWidth="11.57421875" defaultRowHeight="15" customHeight="1" outlineLevelRow="1"/>
  <cols>
    <col min="1" max="1" width="5.7109375" style="13" customWidth="1"/>
    <col min="2" max="2" width="30.7109375" style="13" customWidth="1"/>
    <col min="3" max="5" width="12.7109375" style="13" customWidth="1"/>
    <col min="6" max="6" width="14.8515625" style="13" bestFit="1" customWidth="1"/>
    <col min="7" max="16384" width="11.421875" style="13" customWidth="1"/>
  </cols>
  <sheetData>
    <row r="1" ht="15" customHeight="1" thickBot="1"/>
    <row r="2" spans="2:6" s="159" customFormat="1" ht="18.75">
      <c r="B2" s="408" t="s">
        <v>793</v>
      </c>
      <c r="C2" s="409"/>
      <c r="D2" s="249" t="s">
        <v>969</v>
      </c>
      <c r="E2" s="249" t="s">
        <v>970</v>
      </c>
      <c r="F2" s="250" t="s">
        <v>971</v>
      </c>
    </row>
    <row r="3" spans="2:6" ht="15" customHeight="1" thickBot="1">
      <c r="B3" s="414"/>
      <c r="C3" s="415"/>
      <c r="D3" s="257" t="s">
        <v>972</v>
      </c>
      <c r="E3" s="257" t="s">
        <v>796</v>
      </c>
      <c r="F3" s="258" t="s">
        <v>123</v>
      </c>
    </row>
    <row r="4" spans="2:6" ht="15" customHeight="1">
      <c r="B4" s="404"/>
      <c r="C4" s="405"/>
      <c r="D4" s="286">
        <v>0</v>
      </c>
      <c r="E4" s="293">
        <f>IF(B4&lt;&gt;"",VLOOKUP(B4,'Poder calorífico'!$B$4:$C$129,2),0)</f>
        <v>0</v>
      </c>
      <c r="F4" s="251">
        <f>IF(D4&gt;0,D4*E4,0)</f>
        <v>0</v>
      </c>
    </row>
    <row r="5" spans="2:6" ht="15" customHeight="1">
      <c r="B5" s="404"/>
      <c r="C5" s="405"/>
      <c r="D5" s="286">
        <v>0</v>
      </c>
      <c r="E5" s="161">
        <f>IF(B5&lt;&gt;"",VLOOKUP(B5,'Poder calorífico'!$B$4:$C$129,2),0)</f>
        <v>0</v>
      </c>
      <c r="F5" s="251">
        <f aca="true" t="shared" si="0" ref="F5:F18">IF(D5&gt;0,D5*E5,0)</f>
        <v>0</v>
      </c>
    </row>
    <row r="6" spans="2:6" ht="15" customHeight="1">
      <c r="B6" s="404"/>
      <c r="C6" s="405"/>
      <c r="D6" s="286">
        <v>0</v>
      </c>
      <c r="E6" s="161">
        <f>IF(B6&lt;&gt;"",VLOOKUP(B6,'Poder calorífico'!$B$4:$C$129,2),0)</f>
        <v>0</v>
      </c>
      <c r="F6" s="251">
        <f t="shared" si="0"/>
        <v>0</v>
      </c>
    </row>
    <row r="7" spans="2:6" ht="15" customHeight="1">
      <c r="B7" s="404"/>
      <c r="C7" s="405"/>
      <c r="D7" s="286">
        <v>0</v>
      </c>
      <c r="E7" s="161">
        <f>IF(B7&lt;&gt;"",VLOOKUP(B7,'Poder calorífico'!$B$4:$C$129,2),0)</f>
        <v>0</v>
      </c>
      <c r="F7" s="251">
        <f t="shared" si="0"/>
        <v>0</v>
      </c>
    </row>
    <row r="8" spans="2:6" ht="15" customHeight="1" thickBot="1">
      <c r="B8" s="404"/>
      <c r="C8" s="405"/>
      <c r="D8" s="286"/>
      <c r="E8" s="161">
        <f>IF(B8&lt;&gt;"",VLOOKUP(B8,'Poder calorífico'!$B$4:$C$129,2),0)</f>
        <v>0</v>
      </c>
      <c r="F8" s="251">
        <f t="shared" si="0"/>
        <v>0</v>
      </c>
    </row>
    <row r="9" spans="2:6" ht="15" customHeight="1" hidden="1" outlineLevel="1">
      <c r="B9" s="404"/>
      <c r="C9" s="405"/>
      <c r="D9" s="286"/>
      <c r="E9" s="161">
        <f>IF(B9&lt;&gt;"",VLOOKUP(B9,'Poder calorífico'!$B$4:$C$129,2),0)</f>
        <v>0</v>
      </c>
      <c r="F9" s="251">
        <f t="shared" si="0"/>
        <v>0</v>
      </c>
    </row>
    <row r="10" spans="2:6" ht="15" customHeight="1" hidden="1" outlineLevel="1">
      <c r="B10" s="404"/>
      <c r="C10" s="405"/>
      <c r="D10" s="286"/>
      <c r="E10" s="161">
        <f>IF(B10&lt;&gt;"",VLOOKUP(B10,'Poder calorífico'!$B$4:$C$129,2),0)</f>
        <v>0</v>
      </c>
      <c r="F10" s="251">
        <f t="shared" si="0"/>
        <v>0</v>
      </c>
    </row>
    <row r="11" spans="2:6" ht="15" customHeight="1" hidden="1" outlineLevel="1">
      <c r="B11" s="404"/>
      <c r="C11" s="405"/>
      <c r="D11" s="286"/>
      <c r="E11" s="161">
        <f>IF(B11&lt;&gt;"",VLOOKUP(B11,'Poder calorífico'!$B$4:$C$129,2),0)</f>
        <v>0</v>
      </c>
      <c r="F11" s="251">
        <f t="shared" si="0"/>
        <v>0</v>
      </c>
    </row>
    <row r="12" spans="2:6" ht="15" customHeight="1" hidden="1" outlineLevel="1">
      <c r="B12" s="404"/>
      <c r="C12" s="405"/>
      <c r="D12" s="286"/>
      <c r="E12" s="161">
        <f>IF(B12&lt;&gt;"",VLOOKUP(B12,'Poder calorífico'!$B$4:$C$129,2),0)</f>
        <v>0</v>
      </c>
      <c r="F12" s="251">
        <f t="shared" si="0"/>
        <v>0</v>
      </c>
    </row>
    <row r="13" spans="2:6" ht="15" customHeight="1" hidden="1" outlineLevel="1">
      <c r="B13" s="404"/>
      <c r="C13" s="405"/>
      <c r="D13" s="286"/>
      <c r="E13" s="161">
        <f>IF(B13&lt;&gt;"",VLOOKUP(B13,'Poder calorífico'!$B$4:$C$129,2),0)</f>
        <v>0</v>
      </c>
      <c r="F13" s="251">
        <f t="shared" si="0"/>
        <v>0</v>
      </c>
    </row>
    <row r="14" spans="2:6" ht="15" customHeight="1" hidden="1" outlineLevel="1">
      <c r="B14" s="404"/>
      <c r="C14" s="405"/>
      <c r="D14" s="286"/>
      <c r="E14" s="161">
        <f>IF(B14&lt;&gt;"",VLOOKUP(B14,'Poder calorífico'!$B$4:$C$129,2),0)</f>
        <v>0</v>
      </c>
      <c r="F14" s="251">
        <f t="shared" si="0"/>
        <v>0</v>
      </c>
    </row>
    <row r="15" spans="2:6" ht="15" customHeight="1" hidden="1" outlineLevel="1">
      <c r="B15" s="404"/>
      <c r="C15" s="405"/>
      <c r="D15" s="286"/>
      <c r="E15" s="161">
        <f>IF(B15&lt;&gt;"",VLOOKUP(B15,'Poder calorífico'!$B$4:$C$129,2),0)</f>
        <v>0</v>
      </c>
      <c r="F15" s="251">
        <f t="shared" si="0"/>
        <v>0</v>
      </c>
    </row>
    <row r="16" spans="2:6" ht="15" customHeight="1" hidden="1" outlineLevel="1">
      <c r="B16" s="404"/>
      <c r="C16" s="405"/>
      <c r="D16" s="286"/>
      <c r="E16" s="161">
        <f>IF(B16&lt;&gt;"",VLOOKUP(B16,'Poder calorífico'!$B$4:$C$129,2),0)</f>
        <v>0</v>
      </c>
      <c r="F16" s="251">
        <f t="shared" si="0"/>
        <v>0</v>
      </c>
    </row>
    <row r="17" spans="2:6" ht="15" customHeight="1" hidden="1" outlineLevel="1">
      <c r="B17" s="404"/>
      <c r="C17" s="405"/>
      <c r="D17" s="286"/>
      <c r="E17" s="161">
        <f>IF(B17&lt;&gt;"",VLOOKUP(B17,'Poder calorífico'!$B$4:$C$129,2),0)</f>
        <v>0</v>
      </c>
      <c r="F17" s="251">
        <f t="shared" si="0"/>
        <v>0</v>
      </c>
    </row>
    <row r="18" spans="2:6" ht="15" customHeight="1" hidden="1" outlineLevel="1" thickBot="1">
      <c r="B18" s="412"/>
      <c r="C18" s="413"/>
      <c r="D18" s="287"/>
      <c r="E18" s="252">
        <f>IF(B18&lt;&gt;"",VLOOKUP(B18,'Poder calorífico'!$B$4:$C$129,2),0)</f>
        <v>0</v>
      </c>
      <c r="F18" s="253">
        <f t="shared" si="0"/>
        <v>0</v>
      </c>
    </row>
    <row r="19" spans="2:6" ht="19.5" customHeight="1" collapsed="1" thickBot="1">
      <c r="B19" s="406" t="s">
        <v>906</v>
      </c>
      <c r="C19" s="407"/>
      <c r="D19" s="407"/>
      <c r="E19" s="255" t="s">
        <v>973</v>
      </c>
      <c r="F19" s="259">
        <f>SUM(F4:F18)</f>
        <v>0</v>
      </c>
    </row>
    <row r="20" ht="15" customHeight="1" thickBot="1">
      <c r="H20" s="17"/>
    </row>
    <row r="21" spans="2:6" ht="18.75">
      <c r="B21" s="408" t="s">
        <v>187</v>
      </c>
      <c r="C21" s="409"/>
      <c r="D21" s="249" t="s">
        <v>974</v>
      </c>
      <c r="E21" s="249" t="s">
        <v>975</v>
      </c>
      <c r="F21" s="250" t="s">
        <v>971</v>
      </c>
    </row>
    <row r="22" spans="2:6" ht="15" customHeight="1" thickBot="1">
      <c r="B22" s="410" t="s">
        <v>255</v>
      </c>
      <c r="C22" s="411"/>
      <c r="D22" s="257" t="s">
        <v>976</v>
      </c>
      <c r="E22" s="257" t="s">
        <v>977</v>
      </c>
      <c r="F22" s="258" t="s">
        <v>123</v>
      </c>
    </row>
    <row r="23" spans="2:6" ht="15" customHeight="1">
      <c r="B23" s="404"/>
      <c r="C23" s="405"/>
      <c r="D23" s="288">
        <v>0</v>
      </c>
      <c r="E23" s="162">
        <f>IF(B23&lt;&gt;"",VLOOKUP(B23,'Fabricación y Venta'!$B$3:$C$484,2),0)</f>
        <v>0</v>
      </c>
      <c r="F23" s="251">
        <f>IF(D23&gt;0,D23*E23*1.6,0)</f>
        <v>0</v>
      </c>
    </row>
    <row r="24" spans="2:6" ht="15" customHeight="1">
      <c r="B24" s="404"/>
      <c r="C24" s="405"/>
      <c r="D24" s="288">
        <v>0</v>
      </c>
      <c r="E24" s="162">
        <f>IF(B24&lt;&gt;"",VLOOKUP(B24,'Fabricación y Venta'!$B$3:$C$484,2),0)</f>
        <v>0</v>
      </c>
      <c r="F24" s="260">
        <f aca="true" t="shared" si="1" ref="F24:F37">IF(D24&gt;0,D24*E24*1.6,0)</f>
        <v>0</v>
      </c>
    </row>
    <row r="25" spans="2:6" ht="15" customHeight="1">
      <c r="B25" s="404"/>
      <c r="C25" s="405"/>
      <c r="D25" s="288"/>
      <c r="E25" s="162">
        <f>IF(B25&lt;&gt;"",VLOOKUP(B25,'Fabricación y Venta'!$B$3:$C$484,2),0)</f>
        <v>0</v>
      </c>
      <c r="F25" s="260">
        <f t="shared" si="1"/>
        <v>0</v>
      </c>
    </row>
    <row r="26" spans="2:6" ht="15" customHeight="1">
      <c r="B26" s="404"/>
      <c r="C26" s="405"/>
      <c r="D26" s="288"/>
      <c r="E26" s="162">
        <f>IF(B26&lt;&gt;"",VLOOKUP(B26,'Fabricación y Venta'!$B$3:$C$484,2),0)</f>
        <v>0</v>
      </c>
      <c r="F26" s="260">
        <f t="shared" si="1"/>
        <v>0</v>
      </c>
    </row>
    <row r="27" spans="2:6" ht="15" customHeight="1" thickBot="1">
      <c r="B27" s="404"/>
      <c r="C27" s="405"/>
      <c r="D27" s="288"/>
      <c r="E27" s="162">
        <f>IF(B27&lt;&gt;"",VLOOKUP(B27,'Fabricación y Venta'!$B$3:$C$484,2),0)</f>
        <v>0</v>
      </c>
      <c r="F27" s="260">
        <f t="shared" si="1"/>
        <v>0</v>
      </c>
    </row>
    <row r="28" spans="2:6" ht="15" customHeight="1" hidden="1" outlineLevel="1">
      <c r="B28" s="404"/>
      <c r="C28" s="405"/>
      <c r="D28" s="288"/>
      <c r="E28" s="162">
        <f>IF(B28&lt;&gt;"",VLOOKUP(B28,'Fabricación y Venta'!$B$3:$C$484,2),0)</f>
        <v>0</v>
      </c>
      <c r="F28" s="260">
        <f t="shared" si="1"/>
        <v>0</v>
      </c>
    </row>
    <row r="29" spans="2:6" ht="15" customHeight="1" hidden="1" outlineLevel="1">
      <c r="B29" s="404"/>
      <c r="C29" s="405"/>
      <c r="D29" s="288"/>
      <c r="E29" s="162">
        <f>IF(B29&lt;&gt;"",VLOOKUP(B29,'Fabricación y Venta'!$B$3:$C$484,2),0)</f>
        <v>0</v>
      </c>
      <c r="F29" s="260">
        <f t="shared" si="1"/>
        <v>0</v>
      </c>
    </row>
    <row r="30" spans="2:6" ht="15" customHeight="1" hidden="1" outlineLevel="1">
      <c r="B30" s="404"/>
      <c r="C30" s="405"/>
      <c r="D30" s="288"/>
      <c r="E30" s="162">
        <f>IF(B30&lt;&gt;"",VLOOKUP(B30,'Fabricación y Venta'!$B$3:$C$484,2),0)</f>
        <v>0</v>
      </c>
      <c r="F30" s="260">
        <f t="shared" si="1"/>
        <v>0</v>
      </c>
    </row>
    <row r="31" spans="2:6" ht="15" customHeight="1" hidden="1" outlineLevel="1">
      <c r="B31" s="404"/>
      <c r="C31" s="405"/>
      <c r="D31" s="288"/>
      <c r="E31" s="162">
        <f>IF(B31&lt;&gt;"",VLOOKUP(B31,'Fabricación y Venta'!$B$3:$C$484,2),0)</f>
        <v>0</v>
      </c>
      <c r="F31" s="260">
        <f t="shared" si="1"/>
        <v>0</v>
      </c>
    </row>
    <row r="32" spans="2:6" ht="15" customHeight="1" hidden="1" outlineLevel="1">
      <c r="B32" s="404"/>
      <c r="C32" s="405"/>
      <c r="D32" s="288"/>
      <c r="E32" s="162">
        <f>IF(B32&lt;&gt;"",VLOOKUP(B32,'Fabricación y Venta'!$B$3:$C$484,2),0)</f>
        <v>0</v>
      </c>
      <c r="F32" s="260">
        <f t="shared" si="1"/>
        <v>0</v>
      </c>
    </row>
    <row r="33" spans="2:6" ht="15" customHeight="1" hidden="1" outlineLevel="1">
      <c r="B33" s="404"/>
      <c r="C33" s="405"/>
      <c r="D33" s="288"/>
      <c r="E33" s="162">
        <f>IF(B33&lt;&gt;"",VLOOKUP(B33,'Fabricación y Venta'!$B$3:$C$484,2),0)</f>
        <v>0</v>
      </c>
      <c r="F33" s="260">
        <f t="shared" si="1"/>
        <v>0</v>
      </c>
    </row>
    <row r="34" spans="2:6" ht="15" customHeight="1" hidden="1" outlineLevel="1">
      <c r="B34" s="404"/>
      <c r="C34" s="405"/>
      <c r="D34" s="288"/>
      <c r="E34" s="162">
        <f>IF(B34&lt;&gt;"",VLOOKUP(B34,'Fabricación y Venta'!$B$3:$C$484,2),0)</f>
        <v>0</v>
      </c>
      <c r="F34" s="260">
        <f t="shared" si="1"/>
        <v>0</v>
      </c>
    </row>
    <row r="35" spans="2:6" ht="15" customHeight="1" hidden="1" outlineLevel="1">
      <c r="B35" s="404"/>
      <c r="C35" s="405"/>
      <c r="D35" s="288"/>
      <c r="E35" s="162">
        <f>IF(B35&lt;&gt;"",VLOOKUP(B35,'Fabricación y Venta'!$B$3:$C$484,2),0)</f>
        <v>0</v>
      </c>
      <c r="F35" s="260">
        <f t="shared" si="1"/>
        <v>0</v>
      </c>
    </row>
    <row r="36" spans="2:6" ht="15" customHeight="1" hidden="1" outlineLevel="1">
      <c r="B36" s="404"/>
      <c r="C36" s="405"/>
      <c r="D36" s="288"/>
      <c r="E36" s="162">
        <f>IF(B36&lt;&gt;"",VLOOKUP(B36,'Fabricación y Venta'!$B$3:$C$484,2),0)</f>
        <v>0</v>
      </c>
      <c r="F36" s="260">
        <f t="shared" si="1"/>
        <v>0</v>
      </c>
    </row>
    <row r="37" spans="2:6" ht="15" customHeight="1" hidden="1" outlineLevel="1" thickBot="1">
      <c r="B37" s="412"/>
      <c r="C37" s="413"/>
      <c r="D37" s="289"/>
      <c r="E37" s="71">
        <f>IF(B37&lt;&gt;"",VLOOKUP(B37,'Fabricación y Venta'!$B$3:$C$484,2),0)</f>
        <v>0</v>
      </c>
      <c r="F37" s="261">
        <f t="shared" si="1"/>
        <v>0</v>
      </c>
    </row>
    <row r="38" spans="2:6" ht="19.5" customHeight="1" collapsed="1" thickBot="1">
      <c r="B38" s="406" t="s">
        <v>908</v>
      </c>
      <c r="C38" s="407"/>
      <c r="D38" s="407"/>
      <c r="E38" s="255" t="s">
        <v>978</v>
      </c>
      <c r="F38" s="259">
        <f>SUM(F23:F37)</f>
        <v>0</v>
      </c>
    </row>
    <row r="39" ht="15" customHeight="1" thickBot="1"/>
    <row r="40" spans="2:6" ht="18.75">
      <c r="B40" s="262" t="s">
        <v>187</v>
      </c>
      <c r="C40" s="249" t="s">
        <v>974</v>
      </c>
      <c r="D40" s="249" t="s">
        <v>979</v>
      </c>
      <c r="E40" s="249" t="s">
        <v>980</v>
      </c>
      <c r="F40" s="250" t="s">
        <v>971</v>
      </c>
    </row>
    <row r="41" spans="2:6" ht="15" customHeight="1" thickBot="1">
      <c r="B41" s="263" t="s">
        <v>736</v>
      </c>
      <c r="C41" s="257" t="s">
        <v>976</v>
      </c>
      <c r="D41" s="257" t="s">
        <v>981</v>
      </c>
      <c r="E41" s="257" t="s">
        <v>982</v>
      </c>
      <c r="F41" s="258" t="s">
        <v>123</v>
      </c>
    </row>
    <row r="42" spans="2:6" ht="15" customHeight="1">
      <c r="B42" s="290"/>
      <c r="C42" s="288">
        <v>0</v>
      </c>
      <c r="D42" s="288">
        <v>0</v>
      </c>
      <c r="E42" s="162">
        <f>IF(B42&lt;&gt;"",VLOOKUP(B42,Almacenamiento!$B$3:$C$212,2),0)</f>
        <v>0</v>
      </c>
      <c r="F42" s="251">
        <f>IF(C42&gt;0,C42*D42*E42*1.6,0)</f>
        <v>0</v>
      </c>
    </row>
    <row r="43" spans="2:6" ht="15" customHeight="1">
      <c r="B43" s="291"/>
      <c r="C43" s="288">
        <v>0</v>
      </c>
      <c r="D43" s="288">
        <v>0</v>
      </c>
      <c r="E43" s="162">
        <f>IF(B43&lt;&gt;"",VLOOKUP(B43,Almacenamiento!$B$3:$C$212,2),0)</f>
        <v>0</v>
      </c>
      <c r="F43" s="260">
        <f aca="true" t="shared" si="2" ref="F43:F56">IF(C43&gt;0,C43*D43*E43*1.6,0)</f>
        <v>0</v>
      </c>
    </row>
    <row r="44" spans="2:6" ht="15" customHeight="1">
      <c r="B44" s="291"/>
      <c r="C44" s="288"/>
      <c r="D44" s="288"/>
      <c r="E44" s="162">
        <f>IF(B44&lt;&gt;"",VLOOKUP(B44,Almacenamiento!$B$3:$C$212,2),0)</f>
        <v>0</v>
      </c>
      <c r="F44" s="260">
        <f t="shared" si="2"/>
        <v>0</v>
      </c>
    </row>
    <row r="45" spans="2:6" ht="15" customHeight="1">
      <c r="B45" s="291"/>
      <c r="C45" s="288"/>
      <c r="D45" s="288"/>
      <c r="E45" s="162">
        <f>IF(B45&lt;&gt;"",VLOOKUP(B45,Almacenamiento!$B$3:$C$212,2),0)</f>
        <v>0</v>
      </c>
      <c r="F45" s="260">
        <f t="shared" si="2"/>
        <v>0</v>
      </c>
    </row>
    <row r="46" spans="2:6" ht="15" customHeight="1" thickBot="1">
      <c r="B46" s="291"/>
      <c r="C46" s="288"/>
      <c r="D46" s="288"/>
      <c r="E46" s="162">
        <f>IF(B46&lt;&gt;"",VLOOKUP(B46,Almacenamiento!$B$3:$C$212,2),0)</f>
        <v>0</v>
      </c>
      <c r="F46" s="260">
        <f t="shared" si="2"/>
        <v>0</v>
      </c>
    </row>
    <row r="47" spans="2:6" ht="15" customHeight="1" hidden="1" outlineLevel="1">
      <c r="B47" s="291"/>
      <c r="C47" s="288"/>
      <c r="D47" s="288"/>
      <c r="E47" s="162">
        <f>IF(B47&lt;&gt;"",VLOOKUP(B47,Almacenamiento!$B$3:$C$212,2),0)</f>
        <v>0</v>
      </c>
      <c r="F47" s="260">
        <f t="shared" si="2"/>
        <v>0</v>
      </c>
    </row>
    <row r="48" spans="2:6" ht="15" customHeight="1" hidden="1" outlineLevel="1">
      <c r="B48" s="291"/>
      <c r="C48" s="288"/>
      <c r="D48" s="288"/>
      <c r="E48" s="162">
        <f>IF(B48&lt;&gt;"",VLOOKUP(B48,Almacenamiento!$B$3:$C$212,2),0)</f>
        <v>0</v>
      </c>
      <c r="F48" s="260">
        <f t="shared" si="2"/>
        <v>0</v>
      </c>
    </row>
    <row r="49" spans="2:6" ht="15" customHeight="1" hidden="1" outlineLevel="1">
      <c r="B49" s="291"/>
      <c r="C49" s="288"/>
      <c r="D49" s="288"/>
      <c r="E49" s="162">
        <f>IF(B49&lt;&gt;"",VLOOKUP(B49,Almacenamiento!$B$3:$C$212,2),0)</f>
        <v>0</v>
      </c>
      <c r="F49" s="260">
        <f t="shared" si="2"/>
        <v>0</v>
      </c>
    </row>
    <row r="50" spans="2:6" ht="15" customHeight="1" hidden="1" outlineLevel="1">
      <c r="B50" s="291"/>
      <c r="C50" s="288"/>
      <c r="D50" s="288"/>
      <c r="E50" s="162">
        <f>IF(B50&lt;&gt;"",VLOOKUP(B50,Almacenamiento!$B$3:$C$212,2),0)</f>
        <v>0</v>
      </c>
      <c r="F50" s="260">
        <f t="shared" si="2"/>
        <v>0</v>
      </c>
    </row>
    <row r="51" spans="2:6" ht="15" customHeight="1" hidden="1" outlineLevel="1">
      <c r="B51" s="291"/>
      <c r="C51" s="288"/>
      <c r="D51" s="288"/>
      <c r="E51" s="162">
        <f>IF(B51&lt;&gt;"",VLOOKUP(B51,Almacenamiento!$B$3:$C$212,2),0)</f>
        <v>0</v>
      </c>
      <c r="F51" s="260">
        <f t="shared" si="2"/>
        <v>0</v>
      </c>
    </row>
    <row r="52" spans="2:6" ht="15" customHeight="1" hidden="1" outlineLevel="1">
      <c r="B52" s="291"/>
      <c r="C52" s="288"/>
      <c r="D52" s="288"/>
      <c r="E52" s="162">
        <f>IF(B52&lt;&gt;"",VLOOKUP(B52,Almacenamiento!$B$3:$C$212,2),0)</f>
        <v>0</v>
      </c>
      <c r="F52" s="260">
        <f t="shared" si="2"/>
        <v>0</v>
      </c>
    </row>
    <row r="53" spans="2:6" ht="15" customHeight="1" hidden="1" outlineLevel="1">
      <c r="B53" s="291"/>
      <c r="C53" s="288"/>
      <c r="D53" s="288"/>
      <c r="E53" s="162">
        <f>IF(B53&lt;&gt;"",VLOOKUP(B53,Almacenamiento!$B$3:$C$212,2),0)</f>
        <v>0</v>
      </c>
      <c r="F53" s="260">
        <f t="shared" si="2"/>
        <v>0</v>
      </c>
    </row>
    <row r="54" spans="2:6" ht="15" customHeight="1" hidden="1" outlineLevel="1">
      <c r="B54" s="291"/>
      <c r="C54" s="288"/>
      <c r="D54" s="288"/>
      <c r="E54" s="162">
        <f>IF(B54&lt;&gt;"",VLOOKUP(B54,Almacenamiento!$B$3:$C$212,2),0)</f>
        <v>0</v>
      </c>
      <c r="F54" s="260">
        <f t="shared" si="2"/>
        <v>0</v>
      </c>
    </row>
    <row r="55" spans="2:6" ht="15" customHeight="1" hidden="1" outlineLevel="1">
      <c r="B55" s="291"/>
      <c r="C55" s="288"/>
      <c r="D55" s="288"/>
      <c r="E55" s="162">
        <f>IF(B55&lt;&gt;"",VLOOKUP(B55,Almacenamiento!$B$3:$C$212,2),0)</f>
        <v>0</v>
      </c>
      <c r="F55" s="260">
        <f t="shared" si="2"/>
        <v>0</v>
      </c>
    </row>
    <row r="56" spans="2:6" ht="15" customHeight="1" hidden="1" outlineLevel="1" thickBot="1">
      <c r="B56" s="292"/>
      <c r="C56" s="289"/>
      <c r="D56" s="289"/>
      <c r="E56" s="71">
        <f>IF(B56&lt;&gt;"",VLOOKUP(B56,Almacenamiento!$B$3:$C$212,2),0)</f>
        <v>0</v>
      </c>
      <c r="F56" s="261">
        <f t="shared" si="2"/>
        <v>0</v>
      </c>
    </row>
    <row r="57" spans="2:6" ht="19.5" customHeight="1" collapsed="1" thickBot="1">
      <c r="B57" s="254" t="s">
        <v>907</v>
      </c>
      <c r="C57" s="255"/>
      <c r="D57" s="255"/>
      <c r="E57" s="255" t="s">
        <v>983</v>
      </c>
      <c r="F57" s="259">
        <f>SUM(F42:F56)</f>
        <v>0</v>
      </c>
    </row>
    <row r="58" ht="15" customHeight="1" thickBot="1"/>
    <row r="59" spans="2:6" ht="19.5" customHeight="1">
      <c r="B59" s="419" t="s">
        <v>906</v>
      </c>
      <c r="C59" s="420"/>
      <c r="D59" s="420"/>
      <c r="E59" s="421"/>
      <c r="F59" s="264">
        <f>F19</f>
        <v>0</v>
      </c>
    </row>
    <row r="60" spans="2:6" ht="19.5" customHeight="1">
      <c r="B60" s="422" t="s">
        <v>908</v>
      </c>
      <c r="C60" s="423"/>
      <c r="D60" s="423"/>
      <c r="E60" s="424"/>
      <c r="F60" s="265">
        <f>F38</f>
        <v>0</v>
      </c>
    </row>
    <row r="61" spans="2:6" ht="19.5" customHeight="1" thickBot="1">
      <c r="B61" s="416" t="s">
        <v>907</v>
      </c>
      <c r="C61" s="417"/>
      <c r="D61" s="417"/>
      <c r="E61" s="418"/>
      <c r="F61" s="266">
        <f>F57</f>
        <v>0</v>
      </c>
    </row>
    <row r="62" spans="2:6" ht="19.5" customHeight="1" thickBot="1">
      <c r="B62" s="406" t="s">
        <v>909</v>
      </c>
      <c r="C62" s="407"/>
      <c r="D62" s="407"/>
      <c r="E62" s="255" t="s">
        <v>984</v>
      </c>
      <c r="F62" s="256">
        <f>SUM(F59:F61)</f>
        <v>0</v>
      </c>
    </row>
  </sheetData>
  <sheetProtection sheet="1" objects="1" scenarios="1"/>
  <mergeCells count="39">
    <mergeCell ref="B61:E61"/>
    <mergeCell ref="B59:E59"/>
    <mergeCell ref="B60:E60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33:C33"/>
    <mergeCell ref="B17:C17"/>
    <mergeCell ref="B18:C18"/>
    <mergeCell ref="B19:D19"/>
    <mergeCell ref="B2:C3"/>
    <mergeCell ref="B38:D38"/>
    <mergeCell ref="B23:C23"/>
    <mergeCell ref="B24:C24"/>
    <mergeCell ref="B25:C25"/>
    <mergeCell ref="B26:C26"/>
    <mergeCell ref="B27:C27"/>
    <mergeCell ref="B11:C11"/>
    <mergeCell ref="B12:C12"/>
    <mergeCell ref="B13:C13"/>
    <mergeCell ref="B14:C14"/>
    <mergeCell ref="B15:C15"/>
    <mergeCell ref="B16:C16"/>
    <mergeCell ref="B4:C4"/>
    <mergeCell ref="B5:C5"/>
    <mergeCell ref="B6:C6"/>
    <mergeCell ref="B62:D62"/>
    <mergeCell ref="B21:C21"/>
    <mergeCell ref="B22:C22"/>
    <mergeCell ref="B7:C7"/>
    <mergeCell ref="B8:C8"/>
    <mergeCell ref="B9:C9"/>
    <mergeCell ref="B10:C10"/>
  </mergeCells>
  <dataValidations count="3">
    <dataValidation type="list" allowBlank="1" showInputMessage="1" showErrorMessage="1" sqref="B42:B56">
      <formula1>almacenamiento</formula1>
    </dataValidation>
    <dataValidation type="list" allowBlank="1" showInputMessage="1" showErrorMessage="1" sqref="B23:B37">
      <formula1>fabricación_venta</formula1>
    </dataValidation>
    <dataValidation type="list" allowBlank="1" showInputMessage="1" showErrorMessage="1" sqref="B4:B18">
      <formula1>poder_calorífic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3:M123"/>
  <sheetViews>
    <sheetView workbookViewId="0" topLeftCell="A78">
      <selection activeCell="C99" sqref="C99"/>
    </sheetView>
  </sheetViews>
  <sheetFormatPr defaultColWidth="11.57421875" defaultRowHeight="12.75"/>
  <cols>
    <col min="1" max="1" width="3.7109375" style="2" customWidth="1"/>
    <col min="2" max="2" width="59.421875" style="2" customWidth="1"/>
    <col min="3" max="3" width="11.421875" style="2" customWidth="1"/>
    <col min="4" max="4" width="9.140625" style="201" bestFit="1" customWidth="1"/>
    <col min="5" max="5" width="13.421875" style="201" bestFit="1" customWidth="1"/>
    <col min="6" max="6" width="13.28125" style="201" bestFit="1" customWidth="1"/>
    <col min="7" max="7" width="12.7109375" style="159" bestFit="1" customWidth="1"/>
    <col min="8" max="8" width="8.28125" style="2" bestFit="1" customWidth="1"/>
    <col min="9" max="9" width="11.421875" style="2" customWidth="1"/>
    <col min="10" max="10" width="5.421875" style="2" customWidth="1"/>
    <col min="11" max="11" width="11.421875" style="9" customWidth="1"/>
    <col min="12" max="13" width="5.00390625" style="2" bestFit="1" customWidth="1"/>
    <col min="14" max="16384" width="11.421875" style="2" customWidth="1"/>
  </cols>
  <sheetData>
    <row r="3" ht="16.5" thickBot="1">
      <c r="B3" s="142" t="s">
        <v>172</v>
      </c>
    </row>
    <row r="4" spans="2:6" ht="21" customHeight="1">
      <c r="B4" s="148" t="s">
        <v>137</v>
      </c>
      <c r="C4" s="3" t="s">
        <v>184</v>
      </c>
      <c r="D4" s="202"/>
      <c r="E4" s="202"/>
      <c r="F4" s="202"/>
    </row>
    <row r="5" spans="2:6" ht="15.75">
      <c r="B5" s="140" t="s">
        <v>134</v>
      </c>
      <c r="C5" s="151">
        <v>1</v>
      </c>
      <c r="D5" s="203"/>
      <c r="E5" s="203"/>
      <c r="F5" s="203"/>
    </row>
    <row r="6" spans="2:6" ht="15.75">
      <c r="B6" s="140" t="s">
        <v>135</v>
      </c>
      <c r="C6" s="151">
        <v>1</v>
      </c>
      <c r="D6" s="203"/>
      <c r="E6" s="203"/>
      <c r="F6" s="203"/>
    </row>
    <row r="7" spans="2:7" ht="16.5" thickBot="1">
      <c r="B7" s="130" t="s">
        <v>136</v>
      </c>
      <c r="C7" s="245">
        <f>13.7*O</f>
        <v>0</v>
      </c>
      <c r="D7" s="425" t="s">
        <v>203</v>
      </c>
      <c r="E7" s="426"/>
      <c r="F7" s="222"/>
      <c r="G7" s="272"/>
    </row>
    <row r="8" ht="15.75">
      <c r="B8" s="143"/>
    </row>
    <row r="9" ht="15.75">
      <c r="B9" s="143"/>
    </row>
    <row r="10" ht="15.75">
      <c r="B10" s="143"/>
    </row>
    <row r="11" spans="2:11" s="7" customFormat="1" ht="15.75">
      <c r="B11" s="153" t="s">
        <v>185</v>
      </c>
      <c r="D11" s="204"/>
      <c r="E11" s="204"/>
      <c r="F11" s="204"/>
      <c r="G11" s="273"/>
      <c r="K11" s="10"/>
    </row>
    <row r="12" ht="15.75">
      <c r="B12" s="143"/>
    </row>
    <row r="13" spans="2:7" ht="16.5" thickBot="1">
      <c r="B13" s="142" t="s">
        <v>176</v>
      </c>
      <c r="G13" s="13"/>
    </row>
    <row r="14" spans="2:8" ht="21" customHeight="1">
      <c r="B14" s="148" t="s">
        <v>192</v>
      </c>
      <c r="C14" s="3" t="s">
        <v>122</v>
      </c>
      <c r="G14" s="13"/>
      <c r="H14" s="8"/>
    </row>
    <row r="15" spans="2:7" ht="15.75">
      <c r="B15" s="149" t="s">
        <v>194</v>
      </c>
      <c r="C15" s="126">
        <v>0.8</v>
      </c>
      <c r="G15" s="13"/>
    </row>
    <row r="16" spans="2:8" ht="16.5" thickBot="1">
      <c r="B16" s="150" t="s">
        <v>193</v>
      </c>
      <c r="C16" s="127">
        <v>1</v>
      </c>
      <c r="G16" s="13"/>
      <c r="H16" s="8"/>
    </row>
    <row r="17" spans="2:7" ht="15.75">
      <c r="B17" s="143"/>
      <c r="G17" s="13"/>
    </row>
    <row r="18" spans="2:11" ht="16.5" thickBot="1">
      <c r="B18" s="142" t="s">
        <v>186</v>
      </c>
      <c r="G18" s="15"/>
      <c r="H18" s="8"/>
      <c r="I18" s="8"/>
      <c r="K18" s="2"/>
    </row>
    <row r="19" spans="2:11" ht="21" customHeight="1">
      <c r="B19" s="148" t="s">
        <v>968</v>
      </c>
      <c r="C19" s="6" t="s">
        <v>190</v>
      </c>
      <c r="D19" s="205"/>
      <c r="E19" s="205"/>
      <c r="G19" s="13"/>
      <c r="K19" s="2"/>
    </row>
    <row r="20" spans="2:11" ht="15">
      <c r="B20" s="154">
        <v>0</v>
      </c>
      <c r="C20" s="156">
        <v>1</v>
      </c>
      <c r="D20" s="208"/>
      <c r="E20" s="209"/>
      <c r="F20" s="225">
        <v>0</v>
      </c>
      <c r="G20" s="13"/>
      <c r="K20" s="2"/>
    </row>
    <row r="21" spans="2:11" ht="15">
      <c r="B21" s="154">
        <v>20</v>
      </c>
      <c r="C21" s="156">
        <v>1</v>
      </c>
      <c r="D21" s="208">
        <f>$B22-$B21</f>
        <v>5</v>
      </c>
      <c r="E21" s="209">
        <f>C22-C21</f>
        <v>0.10000000000000009</v>
      </c>
      <c r="F21" s="226">
        <f>E21/D21</f>
        <v>0.020000000000000018</v>
      </c>
      <c r="G21" s="13"/>
      <c r="H21" s="8"/>
      <c r="K21" s="2"/>
    </row>
    <row r="22" spans="2:11" ht="15">
      <c r="B22" s="154">
        <v>25</v>
      </c>
      <c r="C22" s="156">
        <v>1.1</v>
      </c>
      <c r="D22" s="208">
        <f>B23-B22</f>
        <v>225</v>
      </c>
      <c r="E22" s="209">
        <f>C23-C22</f>
        <v>0.3999999999999999</v>
      </c>
      <c r="F22" s="226">
        <f>E22/D22</f>
        <v>0.0017777777777777774</v>
      </c>
      <c r="G22" s="13"/>
      <c r="H22" s="8"/>
      <c r="K22" s="2"/>
    </row>
    <row r="23" spans="2:11" ht="15">
      <c r="B23" s="154">
        <v>250</v>
      </c>
      <c r="C23" s="156">
        <v>1.5</v>
      </c>
      <c r="D23" s="208">
        <f>B24-B23</f>
        <v>2250</v>
      </c>
      <c r="E23" s="209">
        <f>C24-C23</f>
        <v>0.3999999999999999</v>
      </c>
      <c r="F23" s="226">
        <f>E23/D23</f>
        <v>0.00017777777777777773</v>
      </c>
      <c r="G23" s="13"/>
      <c r="H23" s="8"/>
      <c r="K23" s="2"/>
    </row>
    <row r="24" spans="2:11" ht="15">
      <c r="B24" s="154">
        <v>2500</v>
      </c>
      <c r="C24" s="156">
        <v>1.9</v>
      </c>
      <c r="D24" s="208">
        <f>B25-B24</f>
        <v>2500</v>
      </c>
      <c r="E24" s="209">
        <f>C25-C24</f>
        <v>0.10000000000000009</v>
      </c>
      <c r="F24" s="226">
        <f>E24/D24</f>
        <v>4.000000000000004E-05</v>
      </c>
      <c r="G24" s="13"/>
      <c r="H24" s="8"/>
      <c r="K24" s="2"/>
    </row>
    <row r="25" spans="2:11" ht="15">
      <c r="B25" s="154">
        <v>5000</v>
      </c>
      <c r="C25" s="156">
        <v>2</v>
      </c>
      <c r="D25" s="208">
        <f>B26-B25</f>
        <v>5000.000001</v>
      </c>
      <c r="E25" s="209">
        <f>C26-C25</f>
        <v>0.1299999999999999</v>
      </c>
      <c r="F25" s="226">
        <f>E25/D25</f>
        <v>2.599999999479998E-05</v>
      </c>
      <c r="G25" s="13"/>
      <c r="H25" s="8"/>
      <c r="K25" s="2"/>
    </row>
    <row r="26" spans="2:11" ht="16.5" thickBot="1">
      <c r="B26" s="155">
        <v>10000.000001</v>
      </c>
      <c r="C26" s="157">
        <v>2.13</v>
      </c>
      <c r="D26" s="206"/>
      <c r="E26" s="207"/>
      <c r="F26" s="207"/>
      <c r="G26" s="13"/>
      <c r="H26" s="8"/>
      <c r="K26" s="2"/>
    </row>
    <row r="27" spans="2:13" ht="15.75">
      <c r="B27" s="143"/>
      <c r="G27" s="13"/>
      <c r="L27" s="8"/>
      <c r="M27" s="8"/>
    </row>
    <row r="28" spans="2:13" ht="16.5" thickBot="1">
      <c r="B28" s="142" t="s">
        <v>156</v>
      </c>
      <c r="C28" s="4"/>
      <c r="D28" s="222"/>
      <c r="E28" s="222"/>
      <c r="F28" s="228" t="s">
        <v>155</v>
      </c>
      <c r="G28" s="13"/>
      <c r="L28" s="8"/>
      <c r="M28" s="8"/>
    </row>
    <row r="29" spans="2:13" ht="21" customHeight="1">
      <c r="B29" s="148" t="s">
        <v>187</v>
      </c>
      <c r="C29" s="6" t="s">
        <v>191</v>
      </c>
      <c r="D29" s="222"/>
      <c r="E29" s="222"/>
      <c r="F29" s="210" t="s">
        <v>991</v>
      </c>
      <c r="G29" s="13"/>
      <c r="L29" s="8"/>
      <c r="M29" s="8"/>
    </row>
    <row r="30" spans="2:13" ht="15.75">
      <c r="B30" s="140" t="s">
        <v>157</v>
      </c>
      <c r="C30" s="156">
        <v>1</v>
      </c>
      <c r="D30" s="222"/>
      <c r="E30" s="222"/>
      <c r="F30" s="211">
        <v>650</v>
      </c>
      <c r="G30" s="13"/>
      <c r="L30" s="8"/>
      <c r="M30" s="8"/>
    </row>
    <row r="31" spans="2:13" ht="15.75">
      <c r="B31" s="140" t="s">
        <v>151</v>
      </c>
      <c r="C31" s="156">
        <v>1</v>
      </c>
      <c r="D31" s="222"/>
      <c r="E31" s="222"/>
      <c r="F31" s="211">
        <v>520</v>
      </c>
      <c r="G31" s="13"/>
      <c r="L31" s="8"/>
      <c r="M31" s="8"/>
    </row>
    <row r="32" spans="2:13" ht="15.75">
      <c r="B32" s="140" t="s">
        <v>158</v>
      </c>
      <c r="C32" s="156">
        <v>1</v>
      </c>
      <c r="D32" s="222"/>
      <c r="E32" s="222"/>
      <c r="F32" s="211">
        <v>280</v>
      </c>
      <c r="G32" s="13"/>
      <c r="L32" s="8"/>
      <c r="M32" s="8"/>
    </row>
    <row r="33" spans="2:13" ht="15.75">
      <c r="B33" s="140" t="s">
        <v>152</v>
      </c>
      <c r="C33" s="156">
        <v>1</v>
      </c>
      <c r="D33" s="222"/>
      <c r="E33" s="222"/>
      <c r="F33" s="211">
        <v>350</v>
      </c>
      <c r="L33" s="8"/>
      <c r="M33" s="8"/>
    </row>
    <row r="34" spans="2:13" ht="15.75">
      <c r="B34" s="140" t="s">
        <v>149</v>
      </c>
      <c r="C34" s="156">
        <v>1.25</v>
      </c>
      <c r="D34" s="222"/>
      <c r="E34" s="222"/>
      <c r="F34" s="211">
        <v>730</v>
      </c>
      <c r="L34" s="8"/>
      <c r="M34" s="8"/>
    </row>
    <row r="35" spans="2:13" ht="15.75">
      <c r="B35" s="140" t="s">
        <v>154</v>
      </c>
      <c r="C35" s="156">
        <v>1.25</v>
      </c>
      <c r="F35" s="211">
        <v>280</v>
      </c>
      <c r="L35" s="8"/>
      <c r="M35" s="8"/>
    </row>
    <row r="36" spans="2:13" ht="15.75">
      <c r="B36" s="140" t="s">
        <v>150</v>
      </c>
      <c r="C36" s="156">
        <v>1.25</v>
      </c>
      <c r="F36" s="211">
        <v>280</v>
      </c>
      <c r="L36" s="8"/>
      <c r="M36" s="8"/>
    </row>
    <row r="37" spans="2:13" ht="16.5" thickBot="1">
      <c r="B37" s="140" t="s">
        <v>153</v>
      </c>
      <c r="C37" s="156">
        <v>1.25</v>
      </c>
      <c r="F37" s="212">
        <v>365</v>
      </c>
      <c r="L37" s="8"/>
      <c r="M37" s="8"/>
    </row>
    <row r="38" spans="2:6" ht="15.75">
      <c r="B38" s="140" t="s">
        <v>159</v>
      </c>
      <c r="C38" s="156">
        <v>1.25</v>
      </c>
      <c r="F38" s="211">
        <v>0</v>
      </c>
    </row>
    <row r="39" spans="2:6" ht="15.75">
      <c r="B39" s="140" t="s">
        <v>160</v>
      </c>
      <c r="C39" s="156">
        <v>1.4</v>
      </c>
      <c r="F39" s="211">
        <v>0</v>
      </c>
    </row>
    <row r="40" spans="2:6" ht="16.5" thickBot="1">
      <c r="B40" s="130" t="s">
        <v>161</v>
      </c>
      <c r="C40" s="157">
        <v>1.6</v>
      </c>
      <c r="F40" s="212">
        <v>0</v>
      </c>
    </row>
    <row r="41" spans="2:3" ht="15.75">
      <c r="B41" s="143"/>
      <c r="C41" s="4"/>
    </row>
    <row r="42" ht="16.5" thickBot="1">
      <c r="B42" s="142" t="s">
        <v>162</v>
      </c>
    </row>
    <row r="43" spans="2:3" ht="21" customHeight="1">
      <c r="B43" s="148" t="s">
        <v>188</v>
      </c>
      <c r="C43" s="6" t="s">
        <v>189</v>
      </c>
    </row>
    <row r="44" spans="2:3" ht="15.75">
      <c r="B44" s="149" t="s">
        <v>163</v>
      </c>
      <c r="C44" s="156">
        <v>0.87</v>
      </c>
    </row>
    <row r="45" spans="2:3" ht="15.75">
      <c r="B45" s="149" t="s">
        <v>164</v>
      </c>
      <c r="C45" s="135">
        <v>0.87</v>
      </c>
    </row>
    <row r="46" spans="2:3" ht="15.75">
      <c r="B46" s="149" t="s">
        <v>165</v>
      </c>
      <c r="C46" s="135">
        <v>0.61</v>
      </c>
    </row>
    <row r="47" spans="2:3" ht="16.5" thickBot="1">
      <c r="B47" s="150" t="str">
        <f>" "</f>
        <v> </v>
      </c>
      <c r="C47" s="157">
        <v>1</v>
      </c>
    </row>
    <row r="49" spans="2:4" ht="16.5" thickBot="1">
      <c r="B49" s="142" t="s">
        <v>166</v>
      </c>
      <c r="C49" s="1"/>
      <c r="D49" s="159"/>
    </row>
    <row r="50" spans="2:4" ht="21" customHeight="1">
      <c r="B50" s="148" t="s">
        <v>195</v>
      </c>
      <c r="C50" s="6" t="s">
        <v>964</v>
      </c>
      <c r="D50" s="159"/>
    </row>
    <row r="51" spans="2:4" ht="15.75">
      <c r="B51" s="149" t="s">
        <v>171</v>
      </c>
      <c r="C51" s="151">
        <v>2</v>
      </c>
      <c r="D51" s="201">
        <v>4</v>
      </c>
    </row>
    <row r="52" spans="2:4" ht="15.75">
      <c r="B52" s="149" t="s">
        <v>169</v>
      </c>
      <c r="C52" s="151">
        <v>2</v>
      </c>
      <c r="D52" s="201">
        <v>1</v>
      </c>
    </row>
    <row r="53" spans="2:4" ht="15.75">
      <c r="B53" s="149" t="s">
        <v>167</v>
      </c>
      <c r="C53" s="151">
        <v>1.5</v>
      </c>
      <c r="D53" s="201">
        <v>3</v>
      </c>
    </row>
    <row r="54" spans="2:4" ht="15.75">
      <c r="B54" s="149" t="s">
        <v>196</v>
      </c>
      <c r="C54" s="151">
        <v>1.5</v>
      </c>
      <c r="D54" s="201">
        <v>1</v>
      </c>
    </row>
    <row r="55" spans="2:4" ht="15.75">
      <c r="B55" s="149" t="s">
        <v>170</v>
      </c>
      <c r="C55" s="151">
        <v>1.5</v>
      </c>
      <c r="D55" s="201">
        <v>5</v>
      </c>
    </row>
    <row r="56" spans="2:4" ht="16.5" thickBot="1">
      <c r="B56" s="150" t="s">
        <v>168</v>
      </c>
      <c r="C56" s="152">
        <v>1</v>
      </c>
      <c r="D56" s="201">
        <v>2</v>
      </c>
    </row>
    <row r="58" spans="2:3" ht="16.5" thickBot="1">
      <c r="B58" s="142" t="s">
        <v>155</v>
      </c>
      <c r="C58" s="143"/>
    </row>
    <row r="59" spans="2:3" ht="21" customHeight="1" thickBot="1">
      <c r="B59" s="144" t="s">
        <v>197</v>
      </c>
      <c r="C59" s="145" t="s">
        <v>966</v>
      </c>
    </row>
    <row r="60" spans="2:3" ht="15.75">
      <c r="B60" s="146" t="s">
        <v>149</v>
      </c>
      <c r="C60" s="147">
        <v>730</v>
      </c>
    </row>
    <row r="61" spans="2:3" ht="15.75">
      <c r="B61" s="140" t="s">
        <v>198</v>
      </c>
      <c r="C61" s="135">
        <v>650</v>
      </c>
    </row>
    <row r="62" spans="2:3" ht="15.75">
      <c r="B62" s="140" t="s">
        <v>150</v>
      </c>
      <c r="C62" s="135">
        <v>280</v>
      </c>
    </row>
    <row r="63" spans="2:3" ht="15.75">
      <c r="B63" s="140" t="s">
        <v>199</v>
      </c>
      <c r="C63" s="135">
        <v>280</v>
      </c>
    </row>
    <row r="64" spans="2:3" ht="15.75">
      <c r="B64" s="140" t="s">
        <v>151</v>
      </c>
      <c r="C64" s="135">
        <v>520</v>
      </c>
    </row>
    <row r="65" spans="2:3" ht="15.75">
      <c r="B65" s="140" t="s">
        <v>152</v>
      </c>
      <c r="C65" s="135">
        <v>350</v>
      </c>
    </row>
    <row r="66" spans="2:3" ht="15.75">
      <c r="B66" s="140" t="s">
        <v>200</v>
      </c>
      <c r="C66" s="135">
        <v>365</v>
      </c>
    </row>
    <row r="67" spans="2:3" ht="15.75">
      <c r="B67" s="140" t="s">
        <v>154</v>
      </c>
      <c r="C67" s="135">
        <v>280</v>
      </c>
    </row>
    <row r="68" spans="2:3" ht="16.5" thickBot="1">
      <c r="B68" s="130">
        <f>""</f>
      </c>
      <c r="C68" s="131"/>
    </row>
    <row r="69" spans="2:3" ht="16.5" thickBot="1">
      <c r="B69" s="143"/>
      <c r="C69" s="143"/>
    </row>
    <row r="70" spans="2:3" ht="16.5" thickBot="1">
      <c r="B70" s="216" t="s">
        <v>201</v>
      </c>
      <c r="C70" s="217"/>
    </row>
    <row r="71" spans="2:3" ht="15.75">
      <c r="B71" s="213" t="s">
        <v>143</v>
      </c>
      <c r="C71" s="214"/>
    </row>
    <row r="72" spans="2:3" ht="16.5" thickBot="1">
      <c r="B72" s="150" t="s">
        <v>202</v>
      </c>
      <c r="C72" s="215"/>
    </row>
    <row r="73" spans="2:3" ht="16.5" thickBot="1">
      <c r="B73" s="143"/>
      <c r="C73" s="143"/>
    </row>
    <row r="74" spans="2:3" ht="16.5" thickBot="1">
      <c r="B74" s="138" t="s">
        <v>230</v>
      </c>
      <c r="C74" s="139" t="s">
        <v>967</v>
      </c>
    </row>
    <row r="75" spans="2:3" ht="15.75">
      <c r="B75" s="140" t="s">
        <v>231</v>
      </c>
      <c r="C75" s="135">
        <v>25</v>
      </c>
    </row>
    <row r="76" spans="2:3" ht="15.75">
      <c r="B76" s="140" t="s">
        <v>232</v>
      </c>
      <c r="C76" s="135">
        <v>20</v>
      </c>
    </row>
    <row r="77" spans="2:3" ht="16.5" thickBot="1">
      <c r="B77" s="130" t="s">
        <v>233</v>
      </c>
      <c r="C77" s="137">
        <v>15</v>
      </c>
    </row>
    <row r="78" spans="2:3" ht="15.75">
      <c r="B78" s="5"/>
      <c r="C78" s="11"/>
    </row>
    <row r="79" spans="2:3" ht="15.75">
      <c r="B79" s="5"/>
      <c r="C79" s="11"/>
    </row>
    <row r="80" spans="2:3" ht="15.75">
      <c r="B80" s="5"/>
      <c r="C80" s="11"/>
    </row>
    <row r="81" spans="2:3" ht="15.75">
      <c r="B81" s="5"/>
      <c r="C81" s="11"/>
    </row>
    <row r="82" spans="2:3" ht="15.75">
      <c r="B82" s="5"/>
      <c r="C82" s="11"/>
    </row>
    <row r="83" spans="2:3" ht="15.75">
      <c r="B83" s="5"/>
      <c r="C83" s="11"/>
    </row>
    <row r="84" spans="2:3" ht="15.75">
      <c r="B84" s="5"/>
      <c r="C84" s="11"/>
    </row>
    <row r="86" spans="2:3" ht="16.5" thickBot="1">
      <c r="B86" s="427" t="s">
        <v>230</v>
      </c>
      <c r="C86" s="427"/>
    </row>
    <row r="87" spans="2:3" ht="39.75" thickBot="1">
      <c r="B87" s="138" t="s">
        <v>187</v>
      </c>
      <c r="C87" s="141" t="s">
        <v>230</v>
      </c>
    </row>
    <row r="88" spans="2:3" ht="15.75">
      <c r="B88" s="140" t="s">
        <v>157</v>
      </c>
      <c r="C88" s="135" t="s">
        <v>241</v>
      </c>
    </row>
    <row r="89" spans="2:3" ht="15.75">
      <c r="B89" s="140" t="s">
        <v>234</v>
      </c>
      <c r="C89" s="135" t="s">
        <v>241</v>
      </c>
    </row>
    <row r="90" spans="2:3" ht="15.75">
      <c r="B90" s="140" t="s">
        <v>235</v>
      </c>
      <c r="C90" s="135" t="s">
        <v>241</v>
      </c>
    </row>
    <row r="91" spans="2:3" ht="15.75">
      <c r="B91" s="140" t="s">
        <v>236</v>
      </c>
      <c r="C91" s="135" t="s">
        <v>242</v>
      </c>
    </row>
    <row r="92" spans="2:3" ht="15.75">
      <c r="B92" s="140" t="s">
        <v>237</v>
      </c>
      <c r="C92" s="135" t="s">
        <v>241</v>
      </c>
    </row>
    <row r="93" spans="2:3" ht="15.75">
      <c r="B93" s="140" t="s">
        <v>238</v>
      </c>
      <c r="C93" s="135" t="s">
        <v>241</v>
      </c>
    </row>
    <row r="94" spans="2:3" ht="15.75">
      <c r="B94" s="140" t="s">
        <v>239</v>
      </c>
      <c r="C94" s="135" t="s">
        <v>242</v>
      </c>
    </row>
    <row r="95" spans="2:3" ht="15.75">
      <c r="B95" s="140" t="s">
        <v>247</v>
      </c>
      <c r="C95" s="135" t="s">
        <v>242</v>
      </c>
    </row>
    <row r="96" spans="2:3" ht="16.5" thickBot="1">
      <c r="B96" s="130" t="s">
        <v>240</v>
      </c>
      <c r="C96" s="137" t="s">
        <v>243</v>
      </c>
    </row>
    <row r="98" ht="19.5" customHeight="1"/>
    <row r="99" ht="16.5" thickBot="1"/>
    <row r="100" spans="2:3" ht="32.25" customHeight="1">
      <c r="B100" s="428" t="s">
        <v>254</v>
      </c>
      <c r="C100" s="429"/>
    </row>
    <row r="101" spans="2:3" ht="15.75">
      <c r="B101" s="128" t="s">
        <v>142</v>
      </c>
      <c r="C101" s="129"/>
    </row>
    <row r="102" spans="2:3" ht="16.5" thickBot="1">
      <c r="B102" s="130" t="s">
        <v>143</v>
      </c>
      <c r="C102" s="131"/>
    </row>
    <row r="103" ht="16.5" thickBot="1"/>
    <row r="104" spans="2:3" ht="15.75">
      <c r="B104" s="132" t="s">
        <v>138</v>
      </c>
      <c r="C104" s="133" t="s">
        <v>965</v>
      </c>
    </row>
    <row r="105" spans="2:3" ht="15.75">
      <c r="B105" s="134">
        <v>0</v>
      </c>
      <c r="C105" s="135">
        <v>0.07</v>
      </c>
    </row>
    <row r="106" spans="2:3" ht="15.75">
      <c r="B106" s="134">
        <v>720</v>
      </c>
      <c r="C106" s="135">
        <v>0.055</v>
      </c>
    </row>
    <row r="107" spans="2:3" ht="16.5" thickBot="1">
      <c r="B107" s="136">
        <v>2500</v>
      </c>
      <c r="C107" s="137">
        <v>0.04</v>
      </c>
    </row>
    <row r="110" spans="2:6" ht="16.5" thickBot="1">
      <c r="B110" s="223" t="s">
        <v>1011</v>
      </c>
      <c r="C110" s="223"/>
      <c r="D110" s="50"/>
      <c r="E110" s="50"/>
      <c r="F110" s="50"/>
    </row>
    <row r="111" spans="2:6" ht="15">
      <c r="B111" s="434" t="s">
        <v>187</v>
      </c>
      <c r="C111" s="432" t="s">
        <v>1006</v>
      </c>
      <c r="D111" s="430" t="s">
        <v>1010</v>
      </c>
      <c r="E111" s="430"/>
      <c r="F111" s="431"/>
    </row>
    <row r="112" spans="2:6" ht="15">
      <c r="B112" s="435"/>
      <c r="C112" s="433"/>
      <c r="D112" s="231" t="s">
        <v>1009</v>
      </c>
      <c r="E112" s="233" t="s">
        <v>1007</v>
      </c>
      <c r="F112" s="232" t="s">
        <v>1008</v>
      </c>
    </row>
    <row r="113" spans="2:6" ht="15">
      <c r="B113" s="140" t="s">
        <v>157</v>
      </c>
      <c r="C113" s="229">
        <v>120</v>
      </c>
      <c r="D113" s="229">
        <v>60</v>
      </c>
      <c r="E113" s="229">
        <v>90</v>
      </c>
      <c r="F113" s="135">
        <v>120</v>
      </c>
    </row>
    <row r="114" spans="2:6" ht="15">
      <c r="B114" s="140" t="s">
        <v>151</v>
      </c>
      <c r="C114" s="229">
        <v>120</v>
      </c>
      <c r="D114" s="229">
        <v>60</v>
      </c>
      <c r="E114" s="229">
        <v>90</v>
      </c>
      <c r="F114" s="135">
        <v>120</v>
      </c>
    </row>
    <row r="115" spans="2:6" ht="15">
      <c r="B115" s="140" t="s">
        <v>158</v>
      </c>
      <c r="C115" s="229">
        <v>120</v>
      </c>
      <c r="D115" s="229">
        <v>60</v>
      </c>
      <c r="E115" s="229">
        <v>90</v>
      </c>
      <c r="F115" s="135">
        <v>120</v>
      </c>
    </row>
    <row r="116" spans="2:6" ht="15">
      <c r="B116" s="140" t="s">
        <v>152</v>
      </c>
      <c r="C116" s="229">
        <v>120</v>
      </c>
      <c r="D116" s="229">
        <v>60</v>
      </c>
      <c r="E116" s="229">
        <v>90</v>
      </c>
      <c r="F116" s="135">
        <v>120</v>
      </c>
    </row>
    <row r="117" spans="2:7" ht="15">
      <c r="B117" s="140" t="s">
        <v>149</v>
      </c>
      <c r="C117" s="229" t="s">
        <v>111</v>
      </c>
      <c r="D117" s="229">
        <v>90</v>
      </c>
      <c r="E117" s="229">
        <v>120</v>
      </c>
      <c r="F117" s="135">
        <v>180</v>
      </c>
      <c r="G117" s="159" t="s">
        <v>112</v>
      </c>
    </row>
    <row r="118" spans="2:7" ht="15">
      <c r="B118" s="140" t="s">
        <v>154</v>
      </c>
      <c r="C118" s="229">
        <v>90</v>
      </c>
      <c r="D118" s="229">
        <v>90</v>
      </c>
      <c r="E118" s="229">
        <v>90</v>
      </c>
      <c r="F118" s="135">
        <v>90</v>
      </c>
      <c r="G118" s="229" t="s">
        <v>113</v>
      </c>
    </row>
    <row r="119" spans="2:7" ht="15">
      <c r="B119" s="140" t="s">
        <v>150</v>
      </c>
      <c r="C119" s="229" t="s">
        <v>111</v>
      </c>
      <c r="D119" s="229">
        <v>90</v>
      </c>
      <c r="E119" s="229">
        <v>120</v>
      </c>
      <c r="F119" s="135">
        <v>180</v>
      </c>
      <c r="G119" s="159" t="s">
        <v>112</v>
      </c>
    </row>
    <row r="120" spans="2:7" ht="15">
      <c r="B120" s="140" t="s">
        <v>153</v>
      </c>
      <c r="C120" s="229" t="s">
        <v>111</v>
      </c>
      <c r="D120" s="229">
        <v>90</v>
      </c>
      <c r="E120" s="229">
        <v>90</v>
      </c>
      <c r="F120" s="135">
        <v>90</v>
      </c>
      <c r="G120" s="159" t="s">
        <v>112</v>
      </c>
    </row>
    <row r="121" spans="2:6" ht="15">
      <c r="B121" s="140" t="s">
        <v>159</v>
      </c>
      <c r="C121" s="229">
        <v>90</v>
      </c>
      <c r="D121" s="229">
        <v>90</v>
      </c>
      <c r="E121" s="229">
        <v>90</v>
      </c>
      <c r="F121" s="135">
        <v>90</v>
      </c>
    </row>
    <row r="122" spans="2:6" ht="15">
      <c r="B122" s="140" t="s">
        <v>160</v>
      </c>
      <c r="C122" s="229">
        <v>120</v>
      </c>
      <c r="D122" s="229">
        <v>120</v>
      </c>
      <c r="E122" s="229">
        <v>120</v>
      </c>
      <c r="F122" s="135">
        <v>120</v>
      </c>
    </row>
    <row r="123" spans="2:6" ht="15.75" thickBot="1">
      <c r="B123" s="130" t="s">
        <v>161</v>
      </c>
      <c r="C123" s="230">
        <v>180</v>
      </c>
      <c r="D123" s="230">
        <v>180</v>
      </c>
      <c r="E123" s="230">
        <v>180</v>
      </c>
      <c r="F123" s="137">
        <v>180</v>
      </c>
    </row>
  </sheetData>
  <sheetProtection sheet="1"/>
  <mergeCells count="6">
    <mergeCell ref="D7:E7"/>
    <mergeCell ref="B86:C86"/>
    <mergeCell ref="B100:C100"/>
    <mergeCell ref="D111:F111"/>
    <mergeCell ref="C111:C112"/>
    <mergeCell ref="B111:B112"/>
  </mergeCells>
  <printOptions/>
  <pageMargins left="0.75" right="0.75" top="1" bottom="1" header="0" footer="0"/>
  <pageSetup horizontalDpi="1200" verticalDpi="1200"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F283"/>
  <sheetViews>
    <sheetView showZeros="0" workbookViewId="0" topLeftCell="A1">
      <pane ySplit="2" topLeftCell="BM3" activePane="bottomLeft" state="frozen"/>
      <selection pane="topLeft" activeCell="C97" sqref="C97"/>
      <selection pane="bottomLeft" activeCell="B217" sqref="B217"/>
    </sheetView>
  </sheetViews>
  <sheetFormatPr defaultColWidth="10.7109375" defaultRowHeight="12.75"/>
  <cols>
    <col min="1" max="1" width="1.28515625" style="268" customWidth="1"/>
    <col min="2" max="2" width="90.421875" style="317" customWidth="1"/>
    <col min="3" max="3" width="7.8515625" style="342" bestFit="1" customWidth="1"/>
    <col min="4" max="4" width="7.7109375" style="342" bestFit="1" customWidth="1"/>
    <col min="5" max="5" width="7.28125" style="342" bestFit="1" customWidth="1"/>
    <col min="6" max="6" width="13.140625" style="317" bestFit="1" customWidth="1"/>
    <col min="7" max="16384" width="10.7109375" style="268" customWidth="1"/>
  </cols>
  <sheetData>
    <row r="1" spans="2:6" s="303" customFormat="1" ht="15" customHeight="1">
      <c r="B1" s="436" t="s">
        <v>1022</v>
      </c>
      <c r="C1" s="300" t="s">
        <v>1023</v>
      </c>
      <c r="D1" s="300" t="s">
        <v>1024</v>
      </c>
      <c r="E1" s="301" t="s">
        <v>127</v>
      </c>
      <c r="F1" s="302" t="s">
        <v>125</v>
      </c>
    </row>
    <row r="2" spans="2:6" s="307" customFormat="1" ht="15" customHeight="1">
      <c r="B2" s="437"/>
      <c r="C2" s="304" t="s">
        <v>1025</v>
      </c>
      <c r="D2" s="305" t="s">
        <v>1026</v>
      </c>
      <c r="E2" s="305" t="s">
        <v>1027</v>
      </c>
      <c r="F2" s="306" t="s">
        <v>938</v>
      </c>
    </row>
    <row r="3" spans="2:6" s="267" customFormat="1" ht="15" customHeight="1">
      <c r="B3" s="309"/>
      <c r="C3" s="318">
        <v>0</v>
      </c>
      <c r="D3" s="319">
        <v>0</v>
      </c>
      <c r="E3" s="319">
        <v>0</v>
      </c>
      <c r="F3" s="320"/>
    </row>
    <row r="4" spans="2:6" ht="12.75">
      <c r="B4" s="310" t="s">
        <v>1028</v>
      </c>
      <c r="C4" s="321"/>
      <c r="D4" s="321"/>
      <c r="E4" s="322"/>
      <c r="F4" s="323"/>
    </row>
    <row r="5" spans="2:6" ht="12.75">
      <c r="B5" s="311" t="s">
        <v>1029</v>
      </c>
      <c r="C5" s="324"/>
      <c r="D5" s="324"/>
      <c r="E5" s="325"/>
      <c r="F5" s="326"/>
    </row>
    <row r="6" spans="2:6" ht="12.75">
      <c r="B6" s="308" t="s">
        <v>1030</v>
      </c>
      <c r="C6" s="327">
        <v>2850</v>
      </c>
      <c r="D6" s="328">
        <v>3.5</v>
      </c>
      <c r="E6" s="327">
        <v>1000</v>
      </c>
      <c r="F6" s="329">
        <f>IF(C6&gt;0,SQRT(C6*D6*E6))</f>
        <v>3158.3223394707516</v>
      </c>
    </row>
    <row r="7" spans="2:6" ht="12.75">
      <c r="B7" s="308" t="s">
        <v>1031</v>
      </c>
      <c r="C7" s="327">
        <v>2600</v>
      </c>
      <c r="D7" s="328">
        <v>2.8</v>
      </c>
      <c r="E7" s="327">
        <v>1000</v>
      </c>
      <c r="F7" s="329">
        <f>IF(C7&gt;0,SQRT(C7*D7*E7))</f>
        <v>2698.147512646408</v>
      </c>
    </row>
    <row r="8" spans="2:6" ht="12.75">
      <c r="B8" s="308" t="s">
        <v>1032</v>
      </c>
      <c r="C8" s="327">
        <v>390</v>
      </c>
      <c r="D8" s="328">
        <v>0.12</v>
      </c>
      <c r="E8" s="327">
        <v>1000</v>
      </c>
      <c r="F8" s="329">
        <f>IF(C8&gt;0,SQRT(C8*D8*E8))</f>
        <v>216.33307652783935</v>
      </c>
    </row>
    <row r="9" spans="2:6" ht="12.75">
      <c r="B9" s="308" t="s">
        <v>1033</v>
      </c>
      <c r="C9" s="327">
        <v>1500</v>
      </c>
      <c r="D9" s="328">
        <v>0.55</v>
      </c>
      <c r="E9" s="327">
        <v>1000</v>
      </c>
      <c r="F9" s="329">
        <f>IF(C9&gt;0,SQRT(C9*D9*E9))</f>
        <v>908.2951062292476</v>
      </c>
    </row>
    <row r="10" spans="2:6" ht="12.75">
      <c r="B10" s="308" t="s">
        <v>1034</v>
      </c>
      <c r="C10" s="327">
        <v>2350</v>
      </c>
      <c r="D10" s="328">
        <v>1.1</v>
      </c>
      <c r="E10" s="327">
        <v>1000</v>
      </c>
      <c r="F10" s="329">
        <f>IF(C10&gt;0,SQRT(C10*D10*E10))</f>
        <v>1607.7935190813528</v>
      </c>
    </row>
    <row r="11" spans="2:6" ht="12.75">
      <c r="B11" s="311" t="s">
        <v>1035</v>
      </c>
      <c r="C11" s="327"/>
      <c r="D11" s="328"/>
      <c r="E11" s="327"/>
      <c r="F11" s="329">
        <f aca="true" t="shared" si="0" ref="F11:F74">IF(C11&gt;0,SQRT(C11*D11*E11),0)</f>
        <v>0</v>
      </c>
    </row>
    <row r="12" spans="2:6" ht="12.75">
      <c r="B12" s="308" t="s">
        <v>1036</v>
      </c>
      <c r="C12" s="327">
        <v>2400</v>
      </c>
      <c r="D12" s="328">
        <v>3</v>
      </c>
      <c r="E12" s="327">
        <v>1000</v>
      </c>
      <c r="F12" s="329">
        <f t="shared" si="0"/>
        <v>2683.281572999748</v>
      </c>
    </row>
    <row r="13" spans="2:6" ht="12.75">
      <c r="B13" s="308" t="s">
        <v>1037</v>
      </c>
      <c r="C13" s="327">
        <v>2200</v>
      </c>
      <c r="D13" s="328">
        <v>1.8</v>
      </c>
      <c r="E13" s="327">
        <v>1000</v>
      </c>
      <c r="F13" s="329">
        <f t="shared" si="0"/>
        <v>1989.97487421324</v>
      </c>
    </row>
    <row r="14" spans="2:6" ht="12.75">
      <c r="B14" s="308" t="s">
        <v>1038</v>
      </c>
      <c r="C14" s="327">
        <v>1600</v>
      </c>
      <c r="D14" s="328">
        <v>0.9</v>
      </c>
      <c r="E14" s="327">
        <v>1000</v>
      </c>
      <c r="F14" s="329">
        <f t="shared" si="0"/>
        <v>1200</v>
      </c>
    </row>
    <row r="15" spans="2:6" ht="12.75">
      <c r="B15" s="308" t="s">
        <v>1039</v>
      </c>
      <c r="C15" s="327">
        <v>2395</v>
      </c>
      <c r="D15" s="328">
        <v>2.3</v>
      </c>
      <c r="E15" s="327">
        <v>1000</v>
      </c>
      <c r="F15" s="329">
        <f t="shared" si="0"/>
        <v>2347.019386370722</v>
      </c>
    </row>
    <row r="16" spans="2:6" ht="12.75">
      <c r="B16" s="308" t="s">
        <v>1040</v>
      </c>
      <c r="C16" s="327">
        <v>2095</v>
      </c>
      <c r="D16" s="328">
        <v>1.7</v>
      </c>
      <c r="E16" s="327">
        <v>1000</v>
      </c>
      <c r="F16" s="329">
        <f t="shared" si="0"/>
        <v>1887.193683753737</v>
      </c>
    </row>
    <row r="17" spans="2:6" ht="12.75">
      <c r="B17" s="308" t="s">
        <v>1041</v>
      </c>
      <c r="C17" s="327">
        <v>1895</v>
      </c>
      <c r="D17" s="328">
        <v>1.4</v>
      </c>
      <c r="E17" s="327">
        <v>1000</v>
      </c>
      <c r="F17" s="329">
        <f t="shared" si="0"/>
        <v>1628.803241647069</v>
      </c>
    </row>
    <row r="18" spans="2:6" ht="12.75">
      <c r="B18" s="308" t="s">
        <v>1042</v>
      </c>
      <c r="C18" s="327">
        <v>1695</v>
      </c>
      <c r="D18" s="328">
        <v>1.1</v>
      </c>
      <c r="E18" s="327">
        <v>1000</v>
      </c>
      <c r="F18" s="329">
        <f t="shared" si="0"/>
        <v>1365.4669530969984</v>
      </c>
    </row>
    <row r="19" spans="2:6" ht="12.75">
      <c r="B19" s="308" t="s">
        <v>1043</v>
      </c>
      <c r="C19" s="327">
        <v>1500</v>
      </c>
      <c r="D19" s="328">
        <v>0.85</v>
      </c>
      <c r="E19" s="327">
        <v>1000</v>
      </c>
      <c r="F19" s="329">
        <f t="shared" si="0"/>
        <v>1129.1589790636215</v>
      </c>
    </row>
    <row r="20" spans="2:6" ht="12.75">
      <c r="B20" s="308" t="s">
        <v>1044</v>
      </c>
      <c r="C20" s="327">
        <v>2700</v>
      </c>
      <c r="D20" s="328">
        <v>2.6</v>
      </c>
      <c r="E20" s="327">
        <v>1000</v>
      </c>
      <c r="F20" s="329">
        <f t="shared" si="0"/>
        <v>2649.528259898354</v>
      </c>
    </row>
    <row r="21" spans="2:6" ht="12.75">
      <c r="B21" s="311" t="s">
        <v>1045</v>
      </c>
      <c r="C21" s="327"/>
      <c r="D21" s="328"/>
      <c r="E21" s="327"/>
      <c r="F21" s="329">
        <f t="shared" si="0"/>
        <v>0</v>
      </c>
    </row>
    <row r="22" spans="2:6" ht="12.75">
      <c r="B22" s="308" t="s">
        <v>1046</v>
      </c>
      <c r="C22" s="327">
        <v>2600</v>
      </c>
      <c r="D22" s="328">
        <v>3.5</v>
      </c>
      <c r="E22" s="327">
        <v>1000</v>
      </c>
      <c r="F22" s="329">
        <f t="shared" si="0"/>
        <v>3016.6206257996714</v>
      </c>
    </row>
    <row r="23" spans="2:6" ht="12.75">
      <c r="B23" s="308" t="s">
        <v>1047</v>
      </c>
      <c r="C23" s="327">
        <v>2400</v>
      </c>
      <c r="D23" s="328">
        <v>2.2</v>
      </c>
      <c r="E23" s="327">
        <v>1000</v>
      </c>
      <c r="F23" s="329">
        <f t="shared" si="0"/>
        <v>2297.8250586152117</v>
      </c>
    </row>
    <row r="24" spans="2:6" ht="12.75">
      <c r="B24" s="308" t="s">
        <v>1048</v>
      </c>
      <c r="C24" s="327">
        <v>2700</v>
      </c>
      <c r="D24" s="328">
        <v>3.5</v>
      </c>
      <c r="E24" s="327">
        <v>1000</v>
      </c>
      <c r="F24" s="329">
        <f t="shared" si="0"/>
        <v>3074.0852297878796</v>
      </c>
    </row>
    <row r="25" spans="2:6" ht="12.75">
      <c r="B25" s="311" t="s">
        <v>1049</v>
      </c>
      <c r="C25" s="327"/>
      <c r="D25" s="328"/>
      <c r="E25" s="327"/>
      <c r="F25" s="329">
        <f t="shared" si="0"/>
        <v>0</v>
      </c>
    </row>
    <row r="26" spans="2:6" ht="12.75">
      <c r="B26" s="308" t="s">
        <v>1050</v>
      </c>
      <c r="C26" s="327">
        <v>1700</v>
      </c>
      <c r="D26" s="328">
        <v>1.3</v>
      </c>
      <c r="E26" s="327">
        <v>1000</v>
      </c>
      <c r="F26" s="329">
        <f t="shared" si="0"/>
        <v>1486.6068747318504</v>
      </c>
    </row>
    <row r="27" spans="2:6" ht="12.75">
      <c r="B27" s="311" t="s">
        <v>1051</v>
      </c>
      <c r="C27" s="324"/>
      <c r="D27" s="324"/>
      <c r="E27" s="324"/>
      <c r="F27" s="329">
        <f t="shared" si="0"/>
        <v>0</v>
      </c>
    </row>
    <row r="28" spans="2:6" ht="12.75">
      <c r="B28" s="308" t="s">
        <v>129</v>
      </c>
      <c r="C28" s="327">
        <v>7800</v>
      </c>
      <c r="D28" s="327">
        <v>50</v>
      </c>
      <c r="E28" s="327">
        <v>450</v>
      </c>
      <c r="F28" s="329">
        <f t="shared" si="0"/>
        <v>13247.64129949177</v>
      </c>
    </row>
    <row r="29" spans="2:6" ht="12.75">
      <c r="B29" s="308" t="s">
        <v>1052</v>
      </c>
      <c r="C29" s="327">
        <v>7900</v>
      </c>
      <c r="D29" s="327">
        <v>17</v>
      </c>
      <c r="E29" s="327">
        <v>460</v>
      </c>
      <c r="F29" s="329">
        <f t="shared" si="0"/>
        <v>7859.898218170512</v>
      </c>
    </row>
    <row r="30" spans="2:6" ht="12.75">
      <c r="B30" s="308" t="s">
        <v>139</v>
      </c>
      <c r="C30" s="327">
        <v>2700</v>
      </c>
      <c r="D30" s="327">
        <v>230</v>
      </c>
      <c r="E30" s="327">
        <v>880</v>
      </c>
      <c r="F30" s="329">
        <f t="shared" si="0"/>
        <v>23376.91168653379</v>
      </c>
    </row>
    <row r="31" spans="2:6" ht="12.75">
      <c r="B31" s="308" t="s">
        <v>1053</v>
      </c>
      <c r="C31" s="327">
        <v>2800</v>
      </c>
      <c r="D31" s="327">
        <v>160</v>
      </c>
      <c r="E31" s="327">
        <v>880</v>
      </c>
      <c r="F31" s="329">
        <f t="shared" si="0"/>
        <v>19855.47783358537</v>
      </c>
    </row>
    <row r="32" spans="2:6" ht="12.75">
      <c r="B32" s="308" t="s">
        <v>1054</v>
      </c>
      <c r="C32" s="327">
        <v>8700</v>
      </c>
      <c r="D32" s="327">
        <v>65</v>
      </c>
      <c r="E32" s="327">
        <v>380</v>
      </c>
      <c r="F32" s="329">
        <f t="shared" si="0"/>
        <v>14659.126849850232</v>
      </c>
    </row>
    <row r="33" spans="2:6" ht="12.75">
      <c r="B33" s="308" t="s">
        <v>1055</v>
      </c>
      <c r="C33" s="327">
        <v>8900</v>
      </c>
      <c r="D33" s="327">
        <v>380</v>
      </c>
      <c r="E33" s="327">
        <v>380</v>
      </c>
      <c r="F33" s="329">
        <f t="shared" si="0"/>
        <v>35849.12830181509</v>
      </c>
    </row>
    <row r="34" spans="2:6" ht="12.75">
      <c r="B34" s="308" t="s">
        <v>1056</v>
      </c>
      <c r="C34" s="327">
        <v>7160</v>
      </c>
      <c r="D34" s="330">
        <v>93.7</v>
      </c>
      <c r="E34" s="327">
        <v>449</v>
      </c>
      <c r="F34" s="329">
        <f t="shared" si="0"/>
        <v>17355.99343166504</v>
      </c>
    </row>
    <row r="35" spans="2:6" ht="12.75">
      <c r="B35" s="308" t="s">
        <v>1057</v>
      </c>
      <c r="C35" s="327">
        <v>7310</v>
      </c>
      <c r="D35" s="330">
        <v>66.6</v>
      </c>
      <c r="E35" s="327">
        <v>227</v>
      </c>
      <c r="F35" s="329">
        <f t="shared" si="0"/>
        <v>10512.565909424777</v>
      </c>
    </row>
    <row r="36" spans="2:6" ht="12.75">
      <c r="B36" s="308" t="s">
        <v>1058</v>
      </c>
      <c r="C36" s="327">
        <v>7870</v>
      </c>
      <c r="D36" s="327">
        <v>72</v>
      </c>
      <c r="E36" s="327">
        <v>450</v>
      </c>
      <c r="F36" s="329">
        <f t="shared" si="0"/>
        <v>15968.34368367615</v>
      </c>
    </row>
    <row r="37" spans="2:6" ht="12.75">
      <c r="B37" s="308" t="s">
        <v>1059</v>
      </c>
      <c r="C37" s="327">
        <v>7500</v>
      </c>
      <c r="D37" s="327">
        <v>50</v>
      </c>
      <c r="E37" s="327">
        <v>450</v>
      </c>
      <c r="F37" s="329">
        <f t="shared" si="0"/>
        <v>12990.38105676658</v>
      </c>
    </row>
    <row r="38" spans="2:6" ht="12.75">
      <c r="B38" s="308" t="s">
        <v>1060</v>
      </c>
      <c r="C38" s="327">
        <v>8400</v>
      </c>
      <c r="D38" s="327">
        <v>120</v>
      </c>
      <c r="E38" s="327">
        <v>380</v>
      </c>
      <c r="F38" s="329">
        <f t="shared" si="0"/>
        <v>19571.407716360107</v>
      </c>
    </row>
    <row r="39" spans="2:6" ht="12.75">
      <c r="B39" s="308" t="s">
        <v>1061</v>
      </c>
      <c r="C39" s="327">
        <v>8900</v>
      </c>
      <c r="D39" s="330">
        <v>90.7</v>
      </c>
      <c r="E39" s="327">
        <v>444</v>
      </c>
      <c r="F39" s="329">
        <f t="shared" si="0"/>
        <v>18931.722584065086</v>
      </c>
    </row>
    <row r="40" spans="2:6" ht="12.75">
      <c r="B40" s="308" t="s">
        <v>1062</v>
      </c>
      <c r="C40" s="327">
        <v>11300</v>
      </c>
      <c r="D40" s="327">
        <v>35</v>
      </c>
      <c r="E40" s="327">
        <v>130</v>
      </c>
      <c r="F40" s="329">
        <f t="shared" si="0"/>
        <v>7170.425370924657</v>
      </c>
    </row>
    <row r="41" spans="2:6" ht="12.75">
      <c r="B41" s="308" t="s">
        <v>1063</v>
      </c>
      <c r="C41" s="327">
        <v>4500</v>
      </c>
      <c r="D41" s="330">
        <v>21.9</v>
      </c>
      <c r="E41" s="327">
        <v>522</v>
      </c>
      <c r="F41" s="329">
        <f t="shared" si="0"/>
        <v>7172.384540722841</v>
      </c>
    </row>
    <row r="42" spans="2:6" ht="12.75">
      <c r="B42" s="308" t="s">
        <v>1064</v>
      </c>
      <c r="C42" s="327">
        <v>7200</v>
      </c>
      <c r="D42" s="327">
        <v>110</v>
      </c>
      <c r="E42" s="327">
        <v>380</v>
      </c>
      <c r="F42" s="329">
        <f t="shared" si="0"/>
        <v>17348.198753761153</v>
      </c>
    </row>
    <row r="43" spans="2:6" ht="12.75">
      <c r="B43" s="311" t="s">
        <v>1065</v>
      </c>
      <c r="C43" s="324"/>
      <c r="D43" s="324"/>
      <c r="E43" s="324"/>
      <c r="F43" s="329">
        <f t="shared" si="0"/>
        <v>0</v>
      </c>
    </row>
    <row r="44" spans="2:6" ht="12.75">
      <c r="B44" s="311" t="s">
        <v>1066</v>
      </c>
      <c r="C44" s="324"/>
      <c r="D44" s="324"/>
      <c r="E44" s="324"/>
      <c r="F44" s="329">
        <f t="shared" si="0"/>
        <v>0</v>
      </c>
    </row>
    <row r="45" spans="2:6" ht="12.75">
      <c r="B45" s="308" t="s">
        <v>1067</v>
      </c>
      <c r="C45" s="324">
        <v>900</v>
      </c>
      <c r="D45" s="324">
        <v>0.29</v>
      </c>
      <c r="E45" s="324">
        <v>1600</v>
      </c>
      <c r="F45" s="329">
        <f t="shared" si="0"/>
        <v>646.2197768561405</v>
      </c>
    </row>
    <row r="46" spans="2:6" ht="12.75">
      <c r="B46" s="308" t="s">
        <v>1068</v>
      </c>
      <c r="C46" s="324">
        <v>775</v>
      </c>
      <c r="D46" s="324">
        <v>0.23</v>
      </c>
      <c r="E46" s="324">
        <v>1600</v>
      </c>
      <c r="F46" s="329">
        <f t="shared" si="0"/>
        <v>534.0411969127475</v>
      </c>
    </row>
    <row r="47" spans="2:6" ht="12.75">
      <c r="B47" s="308" t="s">
        <v>1069</v>
      </c>
      <c r="C47" s="324">
        <v>660</v>
      </c>
      <c r="D47" s="324">
        <v>0.18</v>
      </c>
      <c r="E47" s="324">
        <v>1600</v>
      </c>
      <c r="F47" s="329">
        <f t="shared" si="0"/>
        <v>435.9816509900388</v>
      </c>
    </row>
    <row r="48" spans="2:6" ht="12.75">
      <c r="B48" s="308" t="s">
        <v>1070</v>
      </c>
      <c r="C48" s="324">
        <v>500</v>
      </c>
      <c r="D48" s="324">
        <v>0.15</v>
      </c>
      <c r="E48" s="324">
        <v>1600</v>
      </c>
      <c r="F48" s="329">
        <f t="shared" si="0"/>
        <v>346.41016151377545</v>
      </c>
    </row>
    <row r="49" spans="2:6" ht="12.75">
      <c r="B49" s="308" t="s">
        <v>1071</v>
      </c>
      <c r="C49" s="324">
        <v>320</v>
      </c>
      <c r="D49" s="324">
        <v>0.13</v>
      </c>
      <c r="E49" s="324">
        <v>1600</v>
      </c>
      <c r="F49" s="329">
        <f t="shared" si="0"/>
        <v>257.9922479455536</v>
      </c>
    </row>
    <row r="50" spans="2:6" ht="12.75">
      <c r="B50" s="311" t="s">
        <v>1072</v>
      </c>
      <c r="C50" s="324"/>
      <c r="D50" s="324"/>
      <c r="E50" s="324"/>
      <c r="F50" s="329">
        <f t="shared" si="0"/>
        <v>0</v>
      </c>
    </row>
    <row r="51" spans="2:6" ht="12.75">
      <c r="B51" s="308" t="s">
        <v>1073</v>
      </c>
      <c r="C51" s="324">
        <v>620</v>
      </c>
      <c r="D51" s="324">
        <v>0.23</v>
      </c>
      <c r="E51" s="324">
        <v>1600</v>
      </c>
      <c r="F51" s="329">
        <f t="shared" si="0"/>
        <v>477.66096763290176</v>
      </c>
    </row>
    <row r="52" spans="2:6" ht="12.75">
      <c r="B52" s="308" t="s">
        <v>1074</v>
      </c>
      <c r="C52" s="324">
        <v>570</v>
      </c>
      <c r="D52" s="324">
        <v>0.18</v>
      </c>
      <c r="E52" s="324">
        <v>1600</v>
      </c>
      <c r="F52" s="329">
        <f t="shared" si="0"/>
        <v>405.1666323872192</v>
      </c>
    </row>
    <row r="53" spans="2:6" ht="12.75">
      <c r="B53" s="308" t="s">
        <v>1075</v>
      </c>
      <c r="C53" s="324">
        <v>480</v>
      </c>
      <c r="D53" s="324">
        <v>0.15</v>
      </c>
      <c r="E53" s="324">
        <v>1600</v>
      </c>
      <c r="F53" s="329">
        <f t="shared" si="0"/>
        <v>339.4112549695428</v>
      </c>
    </row>
    <row r="54" spans="2:6" ht="12.75">
      <c r="B54" s="308" t="s">
        <v>1076</v>
      </c>
      <c r="C54" s="324">
        <v>430</v>
      </c>
      <c r="D54" s="324">
        <v>0.13</v>
      </c>
      <c r="E54" s="324">
        <v>1600</v>
      </c>
      <c r="F54" s="329">
        <f t="shared" si="0"/>
        <v>299.0652102802999</v>
      </c>
    </row>
    <row r="55" spans="2:6" ht="12.75">
      <c r="B55" s="308" t="s">
        <v>1077</v>
      </c>
      <c r="C55" s="324">
        <v>180</v>
      </c>
      <c r="D55" s="324">
        <v>0.057</v>
      </c>
      <c r="E55" s="324">
        <v>1600</v>
      </c>
      <c r="F55" s="329">
        <f t="shared" si="0"/>
        <v>128.12493902437572</v>
      </c>
    </row>
    <row r="56" spans="2:6" ht="12.75">
      <c r="B56" s="311" t="s">
        <v>1078</v>
      </c>
      <c r="C56" s="324"/>
      <c r="D56" s="324"/>
      <c r="E56" s="324"/>
      <c r="F56" s="329">
        <f t="shared" si="0"/>
        <v>0</v>
      </c>
    </row>
    <row r="57" spans="2:6" ht="25.5">
      <c r="B57" s="343" t="s">
        <v>1079</v>
      </c>
      <c r="C57" s="324">
        <v>800</v>
      </c>
      <c r="D57" s="324">
        <v>0.24</v>
      </c>
      <c r="E57" s="324">
        <v>1600</v>
      </c>
      <c r="F57" s="329">
        <f t="shared" si="0"/>
        <v>554.2562584220408</v>
      </c>
    </row>
    <row r="58" spans="2:6" ht="25.5">
      <c r="B58" s="343" t="s">
        <v>1080</v>
      </c>
      <c r="C58" s="324">
        <v>675</v>
      </c>
      <c r="D58" s="324">
        <v>0.21</v>
      </c>
      <c r="E58" s="324">
        <v>1600</v>
      </c>
      <c r="F58" s="329">
        <f t="shared" si="0"/>
        <v>476.2352359916263</v>
      </c>
    </row>
    <row r="59" spans="2:6" ht="25.5">
      <c r="B59" s="343" t="s">
        <v>1081</v>
      </c>
      <c r="C59" s="324">
        <v>550</v>
      </c>
      <c r="D59" s="324">
        <v>0.17</v>
      </c>
      <c r="E59" s="324">
        <v>1600</v>
      </c>
      <c r="F59" s="329">
        <f t="shared" si="0"/>
        <v>386.78159211627434</v>
      </c>
    </row>
    <row r="60" spans="2:6" ht="25.5">
      <c r="B60" s="343" t="s">
        <v>1082</v>
      </c>
      <c r="C60" s="324">
        <v>475</v>
      </c>
      <c r="D60" s="324">
        <v>0.15</v>
      </c>
      <c r="E60" s="324">
        <v>1600</v>
      </c>
      <c r="F60" s="329">
        <f t="shared" si="0"/>
        <v>337.63886032268266</v>
      </c>
    </row>
    <row r="61" spans="2:6" ht="25.5">
      <c r="B61" s="343" t="s">
        <v>1083</v>
      </c>
      <c r="C61" s="324">
        <v>400</v>
      </c>
      <c r="D61" s="324">
        <v>0.13</v>
      </c>
      <c r="E61" s="324">
        <v>1600</v>
      </c>
      <c r="F61" s="329">
        <f t="shared" si="0"/>
        <v>288.44410203711914</v>
      </c>
    </row>
    <row r="62" spans="2:6" ht="25.5">
      <c r="B62" s="343" t="s">
        <v>1084</v>
      </c>
      <c r="C62" s="324">
        <v>300</v>
      </c>
      <c r="D62" s="324">
        <v>0.11</v>
      </c>
      <c r="E62" s="324">
        <v>1600</v>
      </c>
      <c r="F62" s="329">
        <f t="shared" si="0"/>
        <v>229.78250586152114</v>
      </c>
    </row>
    <row r="63" spans="2:6" ht="12.75">
      <c r="B63" s="343" t="s">
        <v>1085</v>
      </c>
      <c r="C63" s="324">
        <v>200</v>
      </c>
      <c r="D63" s="324">
        <v>0.09</v>
      </c>
      <c r="E63" s="324">
        <v>1600</v>
      </c>
      <c r="F63" s="329">
        <f t="shared" si="0"/>
        <v>169.7056274847714</v>
      </c>
    </row>
    <row r="64" spans="2:6" ht="12.75">
      <c r="B64" s="308" t="s">
        <v>1086</v>
      </c>
      <c r="C64" s="324">
        <v>730</v>
      </c>
      <c r="D64" s="324">
        <v>0.18</v>
      </c>
      <c r="E64" s="324">
        <v>1700</v>
      </c>
      <c r="F64" s="329">
        <f t="shared" si="0"/>
        <v>472.6309342393915</v>
      </c>
    </row>
    <row r="65" spans="2:6" ht="12.75">
      <c r="B65" s="308" t="s">
        <v>1087</v>
      </c>
      <c r="C65" s="324">
        <v>545</v>
      </c>
      <c r="D65" s="324">
        <v>0.15</v>
      </c>
      <c r="E65" s="324">
        <v>1700</v>
      </c>
      <c r="F65" s="329">
        <f t="shared" si="0"/>
        <v>372.7935085271738</v>
      </c>
    </row>
    <row r="66" spans="2:6" ht="12.75">
      <c r="B66" s="308" t="s">
        <v>1088</v>
      </c>
      <c r="C66" s="324">
        <v>360</v>
      </c>
      <c r="D66" s="324">
        <v>0.13</v>
      </c>
      <c r="E66" s="324">
        <v>1700</v>
      </c>
      <c r="F66" s="329">
        <f t="shared" si="0"/>
        <v>282.0638225650358</v>
      </c>
    </row>
    <row r="67" spans="2:6" ht="12.75">
      <c r="B67" s="308" t="s">
        <v>1089</v>
      </c>
      <c r="C67" s="324">
        <v>225</v>
      </c>
      <c r="D67" s="324">
        <v>0.1</v>
      </c>
      <c r="E67" s="324">
        <v>1700</v>
      </c>
      <c r="F67" s="329">
        <f t="shared" si="0"/>
        <v>195.57607215607945</v>
      </c>
    </row>
    <row r="68" spans="2:6" ht="12.75">
      <c r="B68" s="308" t="s">
        <v>1090</v>
      </c>
      <c r="C68" s="324">
        <v>1200</v>
      </c>
      <c r="D68" s="324">
        <v>0.23</v>
      </c>
      <c r="E68" s="324">
        <v>1500</v>
      </c>
      <c r="F68" s="329">
        <f t="shared" si="0"/>
        <v>643.4283176858165</v>
      </c>
    </row>
    <row r="69" spans="2:6" ht="12.75">
      <c r="B69" s="308" t="s">
        <v>1091</v>
      </c>
      <c r="C69" s="324">
        <v>875</v>
      </c>
      <c r="D69" s="324">
        <v>0.2</v>
      </c>
      <c r="E69" s="324">
        <v>1700</v>
      </c>
      <c r="F69" s="329">
        <f t="shared" si="0"/>
        <v>545.4356057317857</v>
      </c>
    </row>
    <row r="70" spans="2:6" ht="12.75">
      <c r="B70" s="308" t="s">
        <v>1092</v>
      </c>
      <c r="C70" s="324">
        <v>650</v>
      </c>
      <c r="D70" s="324">
        <v>0.18</v>
      </c>
      <c r="E70" s="324">
        <v>1700</v>
      </c>
      <c r="F70" s="329">
        <f t="shared" si="0"/>
        <v>445.9820624195552</v>
      </c>
    </row>
    <row r="71" spans="2:6" ht="12.75">
      <c r="B71" s="308" t="s">
        <v>1093</v>
      </c>
      <c r="C71" s="324">
        <v>450</v>
      </c>
      <c r="D71" s="324">
        <v>0.14</v>
      </c>
      <c r="E71" s="324">
        <v>1700</v>
      </c>
      <c r="F71" s="329">
        <f t="shared" si="0"/>
        <v>327.26136343907143</v>
      </c>
    </row>
    <row r="72" spans="2:6" ht="12.75">
      <c r="B72" s="308" t="s">
        <v>1094</v>
      </c>
      <c r="C72" s="324">
        <v>275</v>
      </c>
      <c r="D72" s="324">
        <v>0.1</v>
      </c>
      <c r="E72" s="324">
        <v>1700</v>
      </c>
      <c r="F72" s="329">
        <f t="shared" si="0"/>
        <v>216.21748310439654</v>
      </c>
    </row>
    <row r="73" spans="2:6" ht="12.75">
      <c r="B73" s="308" t="s">
        <v>1095</v>
      </c>
      <c r="C73" s="324">
        <v>180</v>
      </c>
      <c r="D73" s="324">
        <v>0.07</v>
      </c>
      <c r="E73" s="324">
        <v>1700</v>
      </c>
      <c r="F73" s="329">
        <f t="shared" si="0"/>
        <v>146.35573101180563</v>
      </c>
    </row>
    <row r="74" spans="2:6" ht="12.75">
      <c r="B74" s="308" t="s">
        <v>1096</v>
      </c>
      <c r="C74" s="324">
        <v>500</v>
      </c>
      <c r="D74" s="324">
        <v>0.15</v>
      </c>
      <c r="E74" s="324">
        <v>1700</v>
      </c>
      <c r="F74" s="329">
        <f t="shared" si="0"/>
        <v>357.0714214271425</v>
      </c>
    </row>
    <row r="75" spans="2:6" ht="12.75">
      <c r="B75" s="308" t="s">
        <v>1097</v>
      </c>
      <c r="C75" s="324">
        <v>400</v>
      </c>
      <c r="D75" s="324">
        <v>0.12</v>
      </c>
      <c r="E75" s="324">
        <v>1700</v>
      </c>
      <c r="F75" s="329">
        <f aca="true" t="shared" si="1" ref="F75:F161">IF(C75&gt;0,SQRT(C75*D75*E75),0)</f>
        <v>285.657137141714</v>
      </c>
    </row>
    <row r="76" spans="2:6" ht="12.75">
      <c r="B76" s="308" t="s">
        <v>1098</v>
      </c>
      <c r="C76" s="324">
        <v>300</v>
      </c>
      <c r="D76" s="324">
        <v>0.1</v>
      </c>
      <c r="E76" s="324">
        <v>1700</v>
      </c>
      <c r="F76" s="329">
        <f t="shared" si="1"/>
        <v>225.8317958127243</v>
      </c>
    </row>
    <row r="77" spans="2:6" ht="12.75">
      <c r="B77" s="308" t="s">
        <v>1099</v>
      </c>
      <c r="C77" s="324">
        <v>600</v>
      </c>
      <c r="D77" s="324">
        <v>0.13</v>
      </c>
      <c r="E77" s="324">
        <v>1700</v>
      </c>
      <c r="F77" s="329">
        <f t="shared" si="1"/>
        <v>364.1428291206625</v>
      </c>
    </row>
    <row r="78" spans="2:6" ht="12.75">
      <c r="B78" s="311" t="s">
        <v>140</v>
      </c>
      <c r="C78" s="324"/>
      <c r="D78" s="324"/>
      <c r="E78" s="324"/>
      <c r="F78" s="329">
        <f t="shared" si="1"/>
        <v>0</v>
      </c>
    </row>
    <row r="79" spans="2:6" ht="12.75">
      <c r="B79" s="308" t="s">
        <v>1100</v>
      </c>
      <c r="C79" s="324">
        <v>450</v>
      </c>
      <c r="D79" s="324">
        <v>0.1</v>
      </c>
      <c r="E79" s="324">
        <v>1560</v>
      </c>
      <c r="F79" s="329">
        <f t="shared" si="1"/>
        <v>264.9528259898354</v>
      </c>
    </row>
    <row r="80" spans="2:6" ht="12.75">
      <c r="B80" s="308" t="s">
        <v>1101</v>
      </c>
      <c r="C80" s="324">
        <v>125</v>
      </c>
      <c r="D80" s="324">
        <v>0.049</v>
      </c>
      <c r="E80" s="324">
        <v>1560</v>
      </c>
      <c r="F80" s="329">
        <f t="shared" si="1"/>
        <v>97.74968030638259</v>
      </c>
    </row>
    <row r="81" spans="2:6" ht="12.75">
      <c r="B81" s="308" t="s">
        <v>1102</v>
      </c>
      <c r="C81" s="324">
        <v>200</v>
      </c>
      <c r="D81" s="324">
        <v>0.055</v>
      </c>
      <c r="E81" s="324">
        <v>1560</v>
      </c>
      <c r="F81" s="329">
        <f t="shared" si="1"/>
        <v>130.99618315050253</v>
      </c>
    </row>
    <row r="82" spans="2:6" ht="12.75">
      <c r="B82" s="308" t="s">
        <v>1103</v>
      </c>
      <c r="C82" s="324">
        <v>125</v>
      </c>
      <c r="D82" s="324">
        <v>0.049</v>
      </c>
      <c r="E82" s="324">
        <v>1560</v>
      </c>
      <c r="F82" s="329">
        <f t="shared" si="1"/>
        <v>97.74968030638259</v>
      </c>
    </row>
    <row r="83" spans="2:6" ht="12.75">
      <c r="B83" s="308" t="s">
        <v>1104</v>
      </c>
      <c r="C83" s="324">
        <v>450</v>
      </c>
      <c r="D83" s="324">
        <v>0.065</v>
      </c>
      <c r="E83" s="324">
        <v>1500</v>
      </c>
      <c r="F83" s="329">
        <f t="shared" si="1"/>
        <v>209.4636006565341</v>
      </c>
    </row>
    <row r="84" spans="2:6" ht="12.75">
      <c r="B84" s="312" t="s">
        <v>1105</v>
      </c>
      <c r="C84" s="331"/>
      <c r="D84" s="331"/>
      <c r="E84" s="331"/>
      <c r="F84" s="329">
        <f t="shared" si="1"/>
        <v>0</v>
      </c>
    </row>
    <row r="85" spans="2:6" ht="12.75">
      <c r="B85" s="308" t="s">
        <v>1106</v>
      </c>
      <c r="C85" s="327">
        <v>2600</v>
      </c>
      <c r="D85" s="328">
        <v>2.5</v>
      </c>
      <c r="E85" s="327">
        <v>1000</v>
      </c>
      <c r="F85" s="329">
        <f t="shared" si="1"/>
        <v>2549.5097567963926</v>
      </c>
    </row>
    <row r="86" spans="2:6" ht="12.75">
      <c r="B86" s="308" t="s">
        <v>1107</v>
      </c>
      <c r="C86" s="327">
        <v>2400</v>
      </c>
      <c r="D86" s="328">
        <v>2.3</v>
      </c>
      <c r="E86" s="327">
        <v>1000</v>
      </c>
      <c r="F86" s="329">
        <f t="shared" si="1"/>
        <v>2349.4680248941463</v>
      </c>
    </row>
    <row r="87" spans="2:6" ht="12.75">
      <c r="B87" s="308" t="s">
        <v>1108</v>
      </c>
      <c r="C87" s="327">
        <v>2450</v>
      </c>
      <c r="D87" s="328">
        <v>2</v>
      </c>
      <c r="E87" s="327">
        <v>1000</v>
      </c>
      <c r="F87" s="329">
        <f t="shared" si="1"/>
        <v>2213.5943621178653</v>
      </c>
    </row>
    <row r="88" spans="2:6" ht="12.75">
      <c r="B88" s="308" t="s">
        <v>1109</v>
      </c>
      <c r="C88" s="327">
        <v>2150</v>
      </c>
      <c r="D88" s="328">
        <v>1.65</v>
      </c>
      <c r="E88" s="327">
        <v>1000</v>
      </c>
      <c r="F88" s="329">
        <f t="shared" si="1"/>
        <v>1883.4808201837363</v>
      </c>
    </row>
    <row r="89" spans="2:6" ht="12.75">
      <c r="B89" s="308" t="s">
        <v>1110</v>
      </c>
      <c r="C89" s="327">
        <v>1900</v>
      </c>
      <c r="D89" s="328">
        <v>1.35</v>
      </c>
      <c r="E89" s="327">
        <v>1000</v>
      </c>
      <c r="F89" s="329">
        <f t="shared" si="1"/>
        <v>1601.5617378046966</v>
      </c>
    </row>
    <row r="90" spans="2:6" ht="12.75">
      <c r="B90" s="308" t="s">
        <v>1111</v>
      </c>
      <c r="C90" s="327">
        <v>1700</v>
      </c>
      <c r="D90" s="328">
        <v>1.15</v>
      </c>
      <c r="E90" s="327">
        <v>1000</v>
      </c>
      <c r="F90" s="329">
        <f t="shared" si="1"/>
        <v>1398.2131454109563</v>
      </c>
    </row>
    <row r="91" spans="2:6" ht="12.75">
      <c r="B91" s="312" t="s">
        <v>1112</v>
      </c>
      <c r="C91" s="325"/>
      <c r="D91" s="325"/>
      <c r="E91" s="325"/>
      <c r="F91" s="329">
        <f t="shared" si="1"/>
        <v>0</v>
      </c>
    </row>
    <row r="92" spans="2:6" ht="12.75">
      <c r="B92" s="308" t="s">
        <v>1113</v>
      </c>
      <c r="C92" s="327">
        <v>2100</v>
      </c>
      <c r="D92" s="328">
        <v>1.8</v>
      </c>
      <c r="E92" s="327">
        <v>1000</v>
      </c>
      <c r="F92" s="329">
        <f t="shared" si="1"/>
        <v>1944.222209522358</v>
      </c>
    </row>
    <row r="93" spans="2:6" ht="12.75">
      <c r="B93" s="308" t="s">
        <v>1114</v>
      </c>
      <c r="C93" s="327">
        <v>1900</v>
      </c>
      <c r="D93" s="328">
        <v>1.3</v>
      </c>
      <c r="E93" s="327">
        <v>1000</v>
      </c>
      <c r="F93" s="329">
        <f t="shared" si="1"/>
        <v>1571.6233645501711</v>
      </c>
    </row>
    <row r="94" spans="2:6" ht="12.75">
      <c r="B94" s="308" t="s">
        <v>1115</v>
      </c>
      <c r="C94" s="327">
        <v>1525</v>
      </c>
      <c r="D94" s="328">
        <v>1</v>
      </c>
      <c r="E94" s="327">
        <v>1000</v>
      </c>
      <c r="F94" s="329">
        <f t="shared" si="1"/>
        <v>1234.908903522847</v>
      </c>
    </row>
    <row r="95" spans="2:6" ht="12.75">
      <c r="B95" s="308" t="s">
        <v>1116</v>
      </c>
      <c r="C95" s="327">
        <v>1525</v>
      </c>
      <c r="D95" s="328">
        <v>0.8</v>
      </c>
      <c r="E95" s="327">
        <v>1000</v>
      </c>
      <c r="F95" s="329">
        <f t="shared" si="1"/>
        <v>1104.536101718726</v>
      </c>
    </row>
    <row r="96" spans="2:6" ht="12.75">
      <c r="B96" s="308" t="s">
        <v>1117</v>
      </c>
      <c r="C96" s="327">
        <v>1350</v>
      </c>
      <c r="D96" s="328">
        <v>0.7</v>
      </c>
      <c r="E96" s="327">
        <v>1000</v>
      </c>
      <c r="F96" s="329">
        <f t="shared" si="1"/>
        <v>972.1111047611789</v>
      </c>
    </row>
    <row r="97" spans="2:6" ht="12.75">
      <c r="B97" s="308" t="s">
        <v>1118</v>
      </c>
      <c r="C97" s="327">
        <v>1125</v>
      </c>
      <c r="D97" s="328">
        <v>0.55</v>
      </c>
      <c r="E97" s="327">
        <v>1000</v>
      </c>
      <c r="F97" s="329">
        <f t="shared" si="1"/>
        <v>786.6066361276137</v>
      </c>
    </row>
    <row r="98" spans="2:6" ht="12.75">
      <c r="B98" s="308" t="s">
        <v>1119</v>
      </c>
      <c r="C98" s="327">
        <v>875</v>
      </c>
      <c r="D98" s="328">
        <v>0.4</v>
      </c>
      <c r="E98" s="327">
        <v>1000</v>
      </c>
      <c r="F98" s="329">
        <f t="shared" si="1"/>
        <v>591.6079783099616</v>
      </c>
    </row>
    <row r="99" spans="2:6" ht="12.75">
      <c r="B99" s="308" t="s">
        <v>1120</v>
      </c>
      <c r="C99" s="327">
        <v>625</v>
      </c>
      <c r="D99" s="328">
        <v>0.3</v>
      </c>
      <c r="E99" s="327">
        <v>1000</v>
      </c>
      <c r="F99" s="329">
        <f t="shared" si="1"/>
        <v>433.0127018922193</v>
      </c>
    </row>
    <row r="100" spans="2:6" ht="12.75">
      <c r="B100" s="308" t="s">
        <v>1121</v>
      </c>
      <c r="C100" s="327">
        <v>900</v>
      </c>
      <c r="D100" s="328">
        <v>0.41</v>
      </c>
      <c r="E100" s="327">
        <v>1000</v>
      </c>
      <c r="F100" s="329">
        <f t="shared" si="1"/>
        <v>607.4537019394976</v>
      </c>
    </row>
    <row r="101" spans="2:6" ht="12.75">
      <c r="B101" s="308" t="s">
        <v>1122</v>
      </c>
      <c r="C101" s="327">
        <v>1500</v>
      </c>
      <c r="D101" s="328">
        <v>0.8</v>
      </c>
      <c r="E101" s="327">
        <v>1000</v>
      </c>
      <c r="F101" s="329">
        <f t="shared" si="1"/>
        <v>1095.4451150103323</v>
      </c>
    </row>
    <row r="102" spans="2:6" ht="12.75">
      <c r="B102" s="312" t="s">
        <v>1123</v>
      </c>
      <c r="C102" s="327"/>
      <c r="D102" s="328"/>
      <c r="E102" s="327"/>
      <c r="F102" s="329">
        <f t="shared" si="1"/>
        <v>0</v>
      </c>
    </row>
    <row r="103" spans="2:6" ht="12.75">
      <c r="B103" s="308" t="s">
        <v>1124</v>
      </c>
      <c r="C103" s="327">
        <v>1350</v>
      </c>
      <c r="D103" s="328">
        <v>0.56</v>
      </c>
      <c r="E103" s="327">
        <v>1000</v>
      </c>
      <c r="F103" s="329">
        <f t="shared" si="1"/>
        <v>869.4826047713664</v>
      </c>
    </row>
    <row r="104" spans="2:6" ht="12.75">
      <c r="B104" s="308" t="s">
        <v>1125</v>
      </c>
      <c r="C104" s="327">
        <v>1050</v>
      </c>
      <c r="D104" s="328">
        <v>0.43</v>
      </c>
      <c r="E104" s="327">
        <v>1000</v>
      </c>
      <c r="F104" s="329">
        <f t="shared" si="1"/>
        <v>671.9374970932936</v>
      </c>
    </row>
    <row r="105" spans="2:6" ht="12.75">
      <c r="B105" s="308" t="s">
        <v>1133</v>
      </c>
      <c r="C105" s="327">
        <v>750</v>
      </c>
      <c r="D105" s="328">
        <v>0.3</v>
      </c>
      <c r="E105" s="327">
        <v>1000</v>
      </c>
      <c r="F105" s="329">
        <f t="shared" si="1"/>
        <v>474.3416490252569</v>
      </c>
    </row>
    <row r="106" spans="2:6" ht="12.75">
      <c r="B106" s="308" t="s">
        <v>1134</v>
      </c>
      <c r="C106" s="327">
        <v>500</v>
      </c>
      <c r="D106" s="328">
        <v>0.18</v>
      </c>
      <c r="E106" s="327">
        <v>1000</v>
      </c>
      <c r="F106" s="329">
        <f t="shared" si="1"/>
        <v>300</v>
      </c>
    </row>
    <row r="107" spans="2:6" ht="12.75">
      <c r="B107" s="312" t="s">
        <v>1135</v>
      </c>
      <c r="C107" s="327"/>
      <c r="D107" s="328"/>
      <c r="E107" s="327"/>
      <c r="F107" s="329">
        <f t="shared" si="1"/>
        <v>0</v>
      </c>
    </row>
    <row r="108" spans="2:6" ht="12.75">
      <c r="B108" s="308" t="s">
        <v>1136</v>
      </c>
      <c r="C108" s="327">
        <v>825</v>
      </c>
      <c r="D108" s="328">
        <v>0.25</v>
      </c>
      <c r="E108" s="327">
        <v>1000</v>
      </c>
      <c r="F108" s="329">
        <f t="shared" si="1"/>
        <v>454.14755311462375</v>
      </c>
    </row>
    <row r="109" spans="2:6" ht="12.75">
      <c r="B109" s="308" t="s">
        <v>1137</v>
      </c>
      <c r="C109" s="327">
        <v>825</v>
      </c>
      <c r="D109" s="328">
        <v>0.25</v>
      </c>
      <c r="E109" s="327">
        <v>1000</v>
      </c>
      <c r="F109" s="329">
        <f t="shared" si="1"/>
        <v>454.14755311462375</v>
      </c>
    </row>
    <row r="110" spans="2:6" ht="12.75">
      <c r="B110" s="308" t="s">
        <v>1138</v>
      </c>
      <c r="C110" s="327">
        <v>900</v>
      </c>
      <c r="D110" s="328">
        <v>0.25</v>
      </c>
      <c r="E110" s="327">
        <v>1000</v>
      </c>
      <c r="F110" s="329">
        <f t="shared" si="1"/>
        <v>474.3416490252569</v>
      </c>
    </row>
    <row r="111" spans="2:6" ht="12.75">
      <c r="B111" s="312" t="s">
        <v>1139</v>
      </c>
      <c r="C111" s="327"/>
      <c r="D111" s="328"/>
      <c r="E111" s="327"/>
      <c r="F111" s="329">
        <f t="shared" si="1"/>
        <v>0</v>
      </c>
    </row>
    <row r="112" spans="2:6" ht="12.75">
      <c r="B112" s="308" t="s">
        <v>1140</v>
      </c>
      <c r="C112" s="327">
        <v>1150</v>
      </c>
      <c r="D112" s="328">
        <v>0.57</v>
      </c>
      <c r="E112" s="327">
        <v>1000</v>
      </c>
      <c r="F112" s="329">
        <f t="shared" si="1"/>
        <v>809.6295449154509</v>
      </c>
    </row>
    <row r="113" spans="2:6" ht="12.75">
      <c r="B113" s="308" t="s">
        <v>1141</v>
      </c>
      <c r="C113" s="327">
        <v>900</v>
      </c>
      <c r="D113" s="328">
        <v>0.4</v>
      </c>
      <c r="E113" s="327">
        <v>1000</v>
      </c>
      <c r="F113" s="329">
        <f t="shared" si="1"/>
        <v>600</v>
      </c>
    </row>
    <row r="114" spans="2:6" ht="12.75">
      <c r="B114" s="308" t="s">
        <v>1142</v>
      </c>
      <c r="C114" s="327">
        <v>750</v>
      </c>
      <c r="D114" s="328">
        <v>0.3</v>
      </c>
      <c r="E114" s="327">
        <v>1000</v>
      </c>
      <c r="F114" s="329">
        <f t="shared" si="1"/>
        <v>474.3416490252569</v>
      </c>
    </row>
    <row r="115" spans="2:6" ht="12.75">
      <c r="B115" s="308" t="s">
        <v>1143</v>
      </c>
      <c r="C115" s="327">
        <v>550</v>
      </c>
      <c r="D115" s="328">
        <v>0.18</v>
      </c>
      <c r="E115" s="327">
        <v>1000</v>
      </c>
      <c r="F115" s="329">
        <f t="shared" si="1"/>
        <v>314.6426544510455</v>
      </c>
    </row>
    <row r="116" spans="2:6" ht="12.75">
      <c r="B116" s="313" t="s">
        <v>85</v>
      </c>
      <c r="C116" s="332"/>
      <c r="D116" s="333"/>
      <c r="E116" s="332"/>
      <c r="F116" s="334"/>
    </row>
    <row r="117" spans="2:6" ht="12.75">
      <c r="B117" s="314" t="s">
        <v>91</v>
      </c>
      <c r="C117" s="332">
        <v>30</v>
      </c>
      <c r="D117" s="335">
        <v>0.029</v>
      </c>
      <c r="E117" s="332">
        <v>1000</v>
      </c>
      <c r="F117" s="334">
        <f aca="true" t="shared" si="2" ref="F117:F138">IF(C117&gt;0,SQRT(C117*D117*E117),0)</f>
        <v>29.49576240750525</v>
      </c>
    </row>
    <row r="118" spans="2:6" ht="12.75">
      <c r="B118" s="314" t="s">
        <v>92</v>
      </c>
      <c r="C118" s="332">
        <v>30</v>
      </c>
      <c r="D118" s="336">
        <v>0.0375</v>
      </c>
      <c r="E118" s="332">
        <v>1000</v>
      </c>
      <c r="F118" s="334">
        <f t="shared" si="2"/>
        <v>33.54101966249684</v>
      </c>
    </row>
    <row r="119" spans="2:6" ht="12.75">
      <c r="B119" s="314" t="s">
        <v>93</v>
      </c>
      <c r="C119" s="332">
        <v>30</v>
      </c>
      <c r="D119" s="335">
        <v>0.046</v>
      </c>
      <c r="E119" s="332">
        <v>1000</v>
      </c>
      <c r="F119" s="334">
        <f t="shared" si="2"/>
        <v>37.14835124201342</v>
      </c>
    </row>
    <row r="120" spans="2:6" ht="12.75">
      <c r="B120" s="314" t="s">
        <v>94</v>
      </c>
      <c r="C120" s="332">
        <v>37.5</v>
      </c>
      <c r="D120" s="335">
        <v>0.034</v>
      </c>
      <c r="E120" s="332">
        <v>1000</v>
      </c>
      <c r="F120" s="334">
        <f t="shared" si="2"/>
        <v>35.707142142714254</v>
      </c>
    </row>
    <row r="121" spans="2:6" ht="12.75">
      <c r="B121" s="314" t="s">
        <v>95</v>
      </c>
      <c r="C121" s="332">
        <v>37.5</v>
      </c>
      <c r="D121" s="335">
        <v>0.038</v>
      </c>
      <c r="E121" s="332">
        <v>1000</v>
      </c>
      <c r="F121" s="334">
        <f t="shared" si="2"/>
        <v>37.749172176353746</v>
      </c>
    </row>
    <row r="122" spans="2:6" ht="12.75">
      <c r="B122" s="314" t="s">
        <v>96</v>
      </c>
      <c r="C122" s="332">
        <v>37.5</v>
      </c>
      <c r="D122" s="335">
        <v>0.042</v>
      </c>
      <c r="E122" s="332">
        <v>1000</v>
      </c>
      <c r="F122" s="334">
        <f t="shared" si="2"/>
        <v>39.686269665968865</v>
      </c>
    </row>
    <row r="123" spans="2:6" ht="12.75">
      <c r="B123" s="314" t="s">
        <v>97</v>
      </c>
      <c r="C123" s="332">
        <v>37.5</v>
      </c>
      <c r="D123" s="335">
        <v>0.025</v>
      </c>
      <c r="E123" s="332">
        <v>1000</v>
      </c>
      <c r="F123" s="334">
        <f t="shared" si="2"/>
        <v>30.618621784789728</v>
      </c>
    </row>
    <row r="124" spans="2:6" ht="12.75">
      <c r="B124" s="314" t="s">
        <v>98</v>
      </c>
      <c r="C124" s="332">
        <v>37.5</v>
      </c>
      <c r="D124" s="335">
        <v>0.032</v>
      </c>
      <c r="E124" s="332">
        <v>1000</v>
      </c>
      <c r="F124" s="334">
        <f t="shared" si="2"/>
        <v>34.64101615137755</v>
      </c>
    </row>
    <row r="125" spans="2:6" ht="12.75">
      <c r="B125" s="314" t="s">
        <v>99</v>
      </c>
      <c r="C125" s="332">
        <v>37.5</v>
      </c>
      <c r="D125" s="335">
        <v>0.039</v>
      </c>
      <c r="E125" s="332">
        <v>1000</v>
      </c>
      <c r="F125" s="334">
        <f t="shared" si="2"/>
        <v>38.242646351945886</v>
      </c>
    </row>
    <row r="126" spans="2:6" ht="12.75">
      <c r="B126" s="314" t="s">
        <v>100</v>
      </c>
      <c r="C126" s="332">
        <v>40</v>
      </c>
      <c r="D126" s="335">
        <v>0.031</v>
      </c>
      <c r="E126" s="332">
        <v>1000</v>
      </c>
      <c r="F126" s="334">
        <f t="shared" si="2"/>
        <v>35.21363372331802</v>
      </c>
    </row>
    <row r="127" spans="2:6" ht="12.75">
      <c r="B127" s="314" t="s">
        <v>101</v>
      </c>
      <c r="C127" s="332">
        <v>40</v>
      </c>
      <c r="D127" s="336">
        <v>0.0405</v>
      </c>
      <c r="E127" s="332">
        <v>1000</v>
      </c>
      <c r="F127" s="334">
        <f t="shared" si="2"/>
        <v>40.24922359499622</v>
      </c>
    </row>
    <row r="128" spans="2:6" ht="12.75">
      <c r="B128" s="314" t="s">
        <v>102</v>
      </c>
      <c r="C128" s="332">
        <v>40</v>
      </c>
      <c r="D128" s="335">
        <v>0.05</v>
      </c>
      <c r="E128" s="332">
        <v>1000</v>
      </c>
      <c r="F128" s="334">
        <f t="shared" si="2"/>
        <v>44.721359549995796</v>
      </c>
    </row>
    <row r="129" spans="2:6" ht="12.75">
      <c r="B129" s="314" t="s">
        <v>103</v>
      </c>
      <c r="C129" s="332">
        <v>45</v>
      </c>
      <c r="D129" s="335">
        <v>0.028</v>
      </c>
      <c r="E129" s="332">
        <v>1000</v>
      </c>
      <c r="F129" s="334">
        <f t="shared" si="2"/>
        <v>35.4964786985977</v>
      </c>
    </row>
    <row r="130" spans="2:6" ht="12.75">
      <c r="B130" s="314" t="s">
        <v>104</v>
      </c>
      <c r="C130" s="332">
        <v>50</v>
      </c>
      <c r="D130" s="335">
        <v>0.032</v>
      </c>
      <c r="E130" s="332">
        <v>1000</v>
      </c>
      <c r="F130" s="334">
        <f t="shared" si="2"/>
        <v>40</v>
      </c>
    </row>
    <row r="131" spans="2:6" ht="12.75">
      <c r="B131" s="314" t="s">
        <v>105</v>
      </c>
      <c r="C131" s="332">
        <v>50</v>
      </c>
      <c r="D131" s="335">
        <v>0.035</v>
      </c>
      <c r="E131" s="332">
        <v>1000</v>
      </c>
      <c r="F131" s="334">
        <f t="shared" si="2"/>
        <v>41.83300132670378</v>
      </c>
    </row>
    <row r="132" spans="2:6" ht="12.75">
      <c r="B132" s="314" t="s">
        <v>106</v>
      </c>
      <c r="C132" s="332">
        <v>45</v>
      </c>
      <c r="D132" s="335">
        <v>0.027</v>
      </c>
      <c r="E132" s="332">
        <v>1000</v>
      </c>
      <c r="F132" s="334">
        <f t="shared" si="2"/>
        <v>34.85685011586675</v>
      </c>
    </row>
    <row r="133" spans="2:6" ht="12.75">
      <c r="B133" s="314" t="s">
        <v>107</v>
      </c>
      <c r="C133" s="332">
        <v>45</v>
      </c>
      <c r="D133" s="335">
        <v>0.03</v>
      </c>
      <c r="E133" s="332">
        <v>1000</v>
      </c>
      <c r="F133" s="334">
        <f t="shared" si="2"/>
        <v>36.74234614174767</v>
      </c>
    </row>
    <row r="134" spans="2:6" ht="12.75">
      <c r="B134" s="314" t="s">
        <v>108</v>
      </c>
      <c r="C134" s="332">
        <v>45</v>
      </c>
      <c r="D134" s="335">
        <v>0.025</v>
      </c>
      <c r="E134" s="332">
        <v>1000</v>
      </c>
      <c r="F134" s="334">
        <f t="shared" si="2"/>
        <v>33.54101966249684</v>
      </c>
    </row>
    <row r="135" spans="2:6" ht="12.75">
      <c r="B135" s="314" t="s">
        <v>86</v>
      </c>
      <c r="C135" s="332">
        <v>17.5</v>
      </c>
      <c r="D135" s="335">
        <v>0.04</v>
      </c>
      <c r="E135" s="332">
        <v>1000</v>
      </c>
      <c r="F135" s="334">
        <f t="shared" si="2"/>
        <v>26.45751311064591</v>
      </c>
    </row>
    <row r="136" spans="2:6" ht="12.75">
      <c r="B136" s="314" t="s">
        <v>89</v>
      </c>
      <c r="C136" s="332">
        <v>537.5</v>
      </c>
      <c r="D136" s="335">
        <v>0.148</v>
      </c>
      <c r="E136" s="332">
        <v>1000</v>
      </c>
      <c r="F136" s="334">
        <f t="shared" si="2"/>
        <v>282.04609552340906</v>
      </c>
    </row>
    <row r="137" spans="2:6" ht="12.75">
      <c r="B137" s="314" t="s">
        <v>90</v>
      </c>
      <c r="C137" s="332">
        <v>190</v>
      </c>
      <c r="D137" s="335">
        <v>0.062</v>
      </c>
      <c r="E137" s="332">
        <v>1000</v>
      </c>
      <c r="F137" s="334">
        <f t="shared" si="2"/>
        <v>108.53570840972108</v>
      </c>
    </row>
    <row r="138" spans="2:6" ht="12.75">
      <c r="B138" s="314" t="s">
        <v>87</v>
      </c>
      <c r="C138" s="332">
        <v>125</v>
      </c>
      <c r="D138" s="335">
        <v>0.05</v>
      </c>
      <c r="E138" s="332">
        <v>1000</v>
      </c>
      <c r="F138" s="334">
        <f t="shared" si="2"/>
        <v>79.05694150420949</v>
      </c>
    </row>
    <row r="139" spans="2:6" ht="12.75">
      <c r="B139" s="311" t="s">
        <v>1144</v>
      </c>
      <c r="C139" s="324"/>
      <c r="D139" s="324"/>
      <c r="E139" s="324"/>
      <c r="F139" s="329">
        <f t="shared" si="1"/>
        <v>0</v>
      </c>
    </row>
    <row r="140" spans="2:6" ht="12.75">
      <c r="B140" s="308" t="s">
        <v>1145</v>
      </c>
      <c r="C140" s="327">
        <v>2300</v>
      </c>
      <c r="D140" s="328">
        <v>1.3</v>
      </c>
      <c r="E140" s="327">
        <v>840</v>
      </c>
      <c r="F140" s="329">
        <f t="shared" si="1"/>
        <v>1584.8028268526025</v>
      </c>
    </row>
    <row r="141" spans="2:6" ht="12.75">
      <c r="B141" s="308" t="s">
        <v>1146</v>
      </c>
      <c r="C141" s="327">
        <v>2000</v>
      </c>
      <c r="D141" s="328">
        <v>1</v>
      </c>
      <c r="E141" s="327">
        <v>800</v>
      </c>
      <c r="F141" s="329">
        <f t="shared" si="1"/>
        <v>1264.9110640673518</v>
      </c>
    </row>
    <row r="142" spans="2:6" ht="12.75">
      <c r="B142" s="308" t="s">
        <v>1147</v>
      </c>
      <c r="C142" s="327">
        <v>2500</v>
      </c>
      <c r="D142" s="328">
        <v>2.3</v>
      </c>
      <c r="E142" s="327">
        <v>1000</v>
      </c>
      <c r="F142" s="329">
        <f t="shared" si="1"/>
        <v>2397.91576165636</v>
      </c>
    </row>
    <row r="143" spans="2:6" ht="12.75">
      <c r="B143" s="308" t="s">
        <v>1148</v>
      </c>
      <c r="C143" s="327">
        <v>2000</v>
      </c>
      <c r="D143" s="328">
        <v>1</v>
      </c>
      <c r="E143" s="327">
        <v>800</v>
      </c>
      <c r="F143" s="329">
        <f t="shared" si="1"/>
        <v>1264.9110640673518</v>
      </c>
    </row>
    <row r="144" spans="2:6" ht="12.75">
      <c r="B144" s="308" t="s">
        <v>1149</v>
      </c>
      <c r="C144" s="327">
        <v>2300</v>
      </c>
      <c r="D144" s="328">
        <v>1.3</v>
      </c>
      <c r="E144" s="327">
        <v>840</v>
      </c>
      <c r="F144" s="329">
        <f t="shared" si="1"/>
        <v>1584.8028268526025</v>
      </c>
    </row>
    <row r="145" spans="2:6" ht="12.75">
      <c r="B145" s="311" t="s">
        <v>1150</v>
      </c>
      <c r="C145" s="327"/>
      <c r="D145" s="328"/>
      <c r="E145" s="327"/>
      <c r="F145" s="329">
        <f t="shared" si="1"/>
        <v>0</v>
      </c>
    </row>
    <row r="146" spans="2:6" ht="12.75">
      <c r="B146" s="308" t="s">
        <v>1151</v>
      </c>
      <c r="C146" s="327">
        <v>2700</v>
      </c>
      <c r="D146" s="328">
        <v>2.6</v>
      </c>
      <c r="E146" s="327">
        <v>1000</v>
      </c>
      <c r="F146" s="329">
        <f t="shared" si="1"/>
        <v>2649.528259898354</v>
      </c>
    </row>
    <row r="147" spans="2:6" ht="12.75">
      <c r="B147" s="308" t="s">
        <v>1152</v>
      </c>
      <c r="C147" s="327">
        <v>2395</v>
      </c>
      <c r="D147" s="328">
        <v>2.3</v>
      </c>
      <c r="E147" s="327">
        <v>1000</v>
      </c>
      <c r="F147" s="329">
        <f t="shared" si="1"/>
        <v>2347.019386370722</v>
      </c>
    </row>
    <row r="148" spans="2:6" ht="12.75">
      <c r="B148" s="308" t="s">
        <v>1153</v>
      </c>
      <c r="C148" s="327">
        <v>2350</v>
      </c>
      <c r="D148" s="328">
        <v>1.9</v>
      </c>
      <c r="E148" s="327">
        <v>1000</v>
      </c>
      <c r="F148" s="329">
        <f t="shared" si="1"/>
        <v>2113.054660911544</v>
      </c>
    </row>
    <row r="149" spans="2:6" ht="12.75">
      <c r="B149" s="311" t="s">
        <v>1154</v>
      </c>
      <c r="C149" s="327"/>
      <c r="D149" s="328"/>
      <c r="E149" s="327"/>
      <c r="F149" s="329">
        <f t="shared" si="1"/>
        <v>0</v>
      </c>
    </row>
    <row r="150" spans="2:6" ht="12.75">
      <c r="B150" s="311" t="s">
        <v>1155</v>
      </c>
      <c r="C150" s="325"/>
      <c r="D150" s="325"/>
      <c r="E150" s="325"/>
      <c r="F150" s="329">
        <f t="shared" si="1"/>
        <v>0</v>
      </c>
    </row>
    <row r="151" spans="2:6" ht="12.75">
      <c r="B151" s="311" t="s">
        <v>1156</v>
      </c>
      <c r="C151" s="325"/>
      <c r="D151" s="325"/>
      <c r="E151" s="325"/>
      <c r="F151" s="329">
        <f t="shared" si="1"/>
        <v>0</v>
      </c>
    </row>
    <row r="152" spans="2:6" ht="12.75">
      <c r="B152" s="308" t="s">
        <v>1157</v>
      </c>
      <c r="C152" s="327">
        <v>1000</v>
      </c>
      <c r="D152" s="337">
        <v>0.445</v>
      </c>
      <c r="E152" s="327">
        <v>1000</v>
      </c>
      <c r="F152" s="329">
        <f t="shared" si="1"/>
        <v>667.0832032063167</v>
      </c>
    </row>
    <row r="153" spans="2:6" ht="12.75">
      <c r="B153" s="308" t="s">
        <v>1158</v>
      </c>
      <c r="C153" s="327">
        <v>930</v>
      </c>
      <c r="D153" s="337">
        <v>0.432</v>
      </c>
      <c r="E153" s="327">
        <v>1000</v>
      </c>
      <c r="F153" s="329">
        <f t="shared" si="1"/>
        <v>633.8454070197243</v>
      </c>
    </row>
    <row r="154" spans="2:6" ht="12.75">
      <c r="B154" s="308" t="s">
        <v>1159</v>
      </c>
      <c r="C154" s="327">
        <v>920</v>
      </c>
      <c r="D154" s="337">
        <v>0.427</v>
      </c>
      <c r="E154" s="327">
        <v>1000</v>
      </c>
      <c r="F154" s="329">
        <f t="shared" si="1"/>
        <v>626.7694951096455</v>
      </c>
    </row>
    <row r="155" spans="2:6" ht="12.75">
      <c r="B155" s="311" t="s">
        <v>1160</v>
      </c>
      <c r="C155" s="327"/>
      <c r="D155" s="337"/>
      <c r="E155" s="327"/>
      <c r="F155" s="329">
        <f t="shared" si="1"/>
        <v>0</v>
      </c>
    </row>
    <row r="156" spans="2:6" ht="12.75">
      <c r="B156" s="308" t="s">
        <v>1161</v>
      </c>
      <c r="C156" s="327">
        <v>670</v>
      </c>
      <c r="D156" s="337">
        <v>0.228</v>
      </c>
      <c r="E156" s="327">
        <v>1000</v>
      </c>
      <c r="F156" s="329">
        <f t="shared" si="1"/>
        <v>390.84523791393445</v>
      </c>
    </row>
    <row r="157" spans="2:6" ht="12.75">
      <c r="B157" s="308" t="s">
        <v>1162</v>
      </c>
      <c r="C157" s="327">
        <v>630</v>
      </c>
      <c r="D157" s="337">
        <v>0.212</v>
      </c>
      <c r="E157" s="327">
        <v>1000</v>
      </c>
      <c r="F157" s="329">
        <f t="shared" si="1"/>
        <v>365.45861598818544</v>
      </c>
    </row>
    <row r="158" spans="2:6" ht="12.75">
      <c r="B158" s="308" t="s">
        <v>1163</v>
      </c>
      <c r="C158" s="327">
        <v>620</v>
      </c>
      <c r="D158" s="337">
        <v>0.206</v>
      </c>
      <c r="E158" s="327">
        <v>1000</v>
      </c>
      <c r="F158" s="329">
        <f t="shared" si="1"/>
        <v>357.37935027082915</v>
      </c>
    </row>
    <row r="159" spans="2:6" ht="12.75">
      <c r="B159" s="311" t="s">
        <v>1164</v>
      </c>
      <c r="C159" s="327"/>
      <c r="D159" s="337"/>
      <c r="E159" s="327"/>
      <c r="F159" s="329">
        <f t="shared" si="1"/>
        <v>0</v>
      </c>
    </row>
    <row r="160" spans="2:6" ht="12.75">
      <c r="B160" s="308" t="s">
        <v>1165</v>
      </c>
      <c r="C160" s="327">
        <v>1140</v>
      </c>
      <c r="D160" s="337">
        <v>0.667</v>
      </c>
      <c r="E160" s="327">
        <v>1000</v>
      </c>
      <c r="F160" s="329">
        <f t="shared" si="1"/>
        <v>871.997706419002</v>
      </c>
    </row>
    <row r="161" spans="2:6" ht="12.75">
      <c r="B161" s="308" t="s">
        <v>1166</v>
      </c>
      <c r="C161" s="327">
        <v>1020</v>
      </c>
      <c r="D161" s="337">
        <v>0.567</v>
      </c>
      <c r="E161" s="327">
        <v>1000</v>
      </c>
      <c r="F161" s="329">
        <f t="shared" si="1"/>
        <v>760.4866862739938</v>
      </c>
    </row>
    <row r="162" spans="2:6" ht="12.75">
      <c r="B162" s="308" t="s">
        <v>1167</v>
      </c>
      <c r="C162" s="327">
        <v>900</v>
      </c>
      <c r="D162" s="337">
        <v>0.512</v>
      </c>
      <c r="E162" s="327">
        <v>1000</v>
      </c>
      <c r="F162" s="329">
        <f aca="true" t="shared" si="3" ref="F162:F225">IF(C162&gt;0,SQRT(C162*D162*E162),0)</f>
        <v>678.8225099390856</v>
      </c>
    </row>
    <row r="163" spans="2:6" ht="12.75">
      <c r="B163" s="308" t="s">
        <v>1168</v>
      </c>
      <c r="C163" s="327">
        <v>1220</v>
      </c>
      <c r="D163" s="337">
        <v>0.667</v>
      </c>
      <c r="E163" s="327">
        <v>1000</v>
      </c>
      <c r="F163" s="329">
        <f t="shared" si="3"/>
        <v>902.0753848764525</v>
      </c>
    </row>
    <row r="164" spans="2:6" ht="12.75">
      <c r="B164" s="308" t="s">
        <v>1169</v>
      </c>
      <c r="C164" s="327">
        <v>1150</v>
      </c>
      <c r="D164" s="337">
        <v>0.567</v>
      </c>
      <c r="E164" s="327">
        <v>1000</v>
      </c>
      <c r="F164" s="329">
        <f t="shared" si="3"/>
        <v>807.4961300216862</v>
      </c>
    </row>
    <row r="165" spans="2:6" ht="12.75">
      <c r="B165" s="308" t="s">
        <v>1170</v>
      </c>
      <c r="C165" s="327">
        <v>1000</v>
      </c>
      <c r="D165" s="337">
        <v>0.512</v>
      </c>
      <c r="E165" s="327">
        <v>1000</v>
      </c>
      <c r="F165" s="329">
        <f t="shared" si="3"/>
        <v>715.5417527999327</v>
      </c>
    </row>
    <row r="166" spans="2:6" ht="12.75">
      <c r="B166" s="311" t="s">
        <v>1171</v>
      </c>
      <c r="C166" s="327"/>
      <c r="D166" s="337"/>
      <c r="E166" s="327"/>
      <c r="F166" s="329">
        <f t="shared" si="3"/>
        <v>0</v>
      </c>
    </row>
    <row r="167" spans="2:6" ht="12.75">
      <c r="B167" s="308" t="s">
        <v>1172</v>
      </c>
      <c r="C167" s="327">
        <v>2170</v>
      </c>
      <c r="D167" s="337">
        <v>0.991</v>
      </c>
      <c r="E167" s="327">
        <v>1000</v>
      </c>
      <c r="F167" s="329">
        <f t="shared" si="3"/>
        <v>1466.4480897733818</v>
      </c>
    </row>
    <row r="168" spans="2:6" ht="12.75">
      <c r="B168" s="308" t="s">
        <v>1173</v>
      </c>
      <c r="C168" s="327">
        <v>2140</v>
      </c>
      <c r="D168" s="337">
        <v>1.03</v>
      </c>
      <c r="E168" s="327">
        <v>1000</v>
      </c>
      <c r="F168" s="329">
        <f t="shared" si="3"/>
        <v>1484.6548420424192</v>
      </c>
    </row>
    <row r="169" spans="2:6" ht="12.75">
      <c r="B169" s="311" t="s">
        <v>1174</v>
      </c>
      <c r="C169" s="337"/>
      <c r="D169" s="327"/>
      <c r="E169" s="327"/>
      <c r="F169" s="329">
        <f t="shared" si="3"/>
        <v>0</v>
      </c>
    </row>
    <row r="170" spans="2:6" ht="12.75">
      <c r="B170" s="308" t="s">
        <v>1175</v>
      </c>
      <c r="C170" s="327">
        <v>1258</v>
      </c>
      <c r="D170" s="337">
        <v>1</v>
      </c>
      <c r="E170" s="327">
        <v>1000</v>
      </c>
      <c r="F170" s="329">
        <f t="shared" si="3"/>
        <v>1121.6059914247962</v>
      </c>
    </row>
    <row r="171" spans="2:6" ht="12.75">
      <c r="B171" s="308" t="s">
        <v>1176</v>
      </c>
      <c r="C171" s="327">
        <v>1183</v>
      </c>
      <c r="D171" s="337">
        <v>0.3709677419354839</v>
      </c>
      <c r="E171" s="327">
        <v>1000</v>
      </c>
      <c r="F171" s="329">
        <f t="shared" si="3"/>
        <v>662.461197889867</v>
      </c>
    </row>
    <row r="172" spans="2:6" ht="12.75">
      <c r="B172" s="311" t="s">
        <v>1177</v>
      </c>
      <c r="C172" s="337"/>
      <c r="D172" s="327"/>
      <c r="E172" s="327"/>
      <c r="F172" s="329">
        <f t="shared" si="3"/>
        <v>0</v>
      </c>
    </row>
    <row r="173" spans="2:6" ht="12.75">
      <c r="B173" s="308" t="s">
        <v>1178</v>
      </c>
      <c r="C173" s="327">
        <v>1170</v>
      </c>
      <c r="D173" s="337">
        <v>0.443</v>
      </c>
      <c r="E173" s="327">
        <v>1000</v>
      </c>
      <c r="F173" s="329">
        <f t="shared" si="3"/>
        <v>719.9374972870909</v>
      </c>
    </row>
    <row r="174" spans="2:6" ht="12.75">
      <c r="B174" s="308" t="s">
        <v>1179</v>
      </c>
      <c r="C174" s="327">
        <v>1080</v>
      </c>
      <c r="D174" s="337">
        <v>0.433</v>
      </c>
      <c r="E174" s="327">
        <v>1000</v>
      </c>
      <c r="F174" s="329">
        <f t="shared" si="3"/>
        <v>683.8420870347188</v>
      </c>
    </row>
    <row r="175" spans="2:6" ht="12.75">
      <c r="B175" s="308" t="s">
        <v>1180</v>
      </c>
      <c r="C175" s="327">
        <v>1090</v>
      </c>
      <c r="D175" s="337">
        <v>0.424</v>
      </c>
      <c r="E175" s="327">
        <v>1000</v>
      </c>
      <c r="F175" s="329">
        <f t="shared" si="3"/>
        <v>679.8235065073875</v>
      </c>
    </row>
    <row r="176" spans="2:6" ht="12.75">
      <c r="B176" s="308" t="s">
        <v>1181</v>
      </c>
      <c r="C176" s="327">
        <v>1080</v>
      </c>
      <c r="D176" s="337">
        <v>0.421</v>
      </c>
      <c r="E176" s="327">
        <v>1000</v>
      </c>
      <c r="F176" s="329">
        <f t="shared" si="3"/>
        <v>674.2996366601424</v>
      </c>
    </row>
    <row r="177" spans="2:6" ht="12.75">
      <c r="B177" s="308" t="s">
        <v>1182</v>
      </c>
      <c r="C177" s="327">
        <v>1020</v>
      </c>
      <c r="D177" s="337">
        <v>0.324</v>
      </c>
      <c r="E177" s="327">
        <v>1000</v>
      </c>
      <c r="F177" s="329">
        <f t="shared" si="3"/>
        <v>574.8738992161673</v>
      </c>
    </row>
    <row r="178" spans="2:6" ht="12.75">
      <c r="B178" s="308" t="s">
        <v>1183</v>
      </c>
      <c r="C178" s="327">
        <v>910</v>
      </c>
      <c r="D178" s="337">
        <v>0.306</v>
      </c>
      <c r="E178" s="327">
        <v>1000</v>
      </c>
      <c r="F178" s="329">
        <f t="shared" si="3"/>
        <v>527.6930926210803</v>
      </c>
    </row>
    <row r="179" spans="2:6" ht="12.75">
      <c r="B179" s="308" t="s">
        <v>1184</v>
      </c>
      <c r="C179" s="327">
        <v>920</v>
      </c>
      <c r="D179" s="337">
        <v>0.298</v>
      </c>
      <c r="E179" s="327">
        <v>1000</v>
      </c>
      <c r="F179" s="329">
        <f t="shared" si="3"/>
        <v>523.6029029713261</v>
      </c>
    </row>
    <row r="180" spans="2:6" ht="12.75">
      <c r="B180" s="308" t="s">
        <v>1185</v>
      </c>
      <c r="C180" s="327">
        <v>910</v>
      </c>
      <c r="D180" s="337">
        <v>0.295</v>
      </c>
      <c r="E180" s="327">
        <v>1000</v>
      </c>
      <c r="F180" s="329">
        <f t="shared" si="3"/>
        <v>518.1216073471555</v>
      </c>
    </row>
    <row r="181" spans="2:6" ht="12.75">
      <c r="B181" s="311" t="s">
        <v>141</v>
      </c>
      <c r="C181" s="325"/>
      <c r="D181" s="325"/>
      <c r="E181" s="325"/>
      <c r="F181" s="329">
        <f t="shared" si="3"/>
        <v>0</v>
      </c>
    </row>
    <row r="182" spans="1:6" ht="12.75">
      <c r="A182" s="269"/>
      <c r="B182" s="308" t="s">
        <v>1186</v>
      </c>
      <c r="C182" s="327">
        <v>1514</v>
      </c>
      <c r="D182" s="337">
        <v>0.5333333333333333</v>
      </c>
      <c r="E182" s="327">
        <v>1000</v>
      </c>
      <c r="F182" s="329">
        <f t="shared" si="3"/>
        <v>898.5914904263599</v>
      </c>
    </row>
    <row r="183" spans="1:6" ht="12.75">
      <c r="A183" s="269"/>
      <c r="B183" s="308" t="s">
        <v>1187</v>
      </c>
      <c r="C183" s="327">
        <v>1400</v>
      </c>
      <c r="D183" s="337">
        <v>0.5625</v>
      </c>
      <c r="E183" s="327">
        <v>1000</v>
      </c>
      <c r="F183" s="329">
        <f t="shared" si="3"/>
        <v>887.4119674649424</v>
      </c>
    </row>
    <row r="184" spans="1:6" ht="12.75">
      <c r="A184" s="269"/>
      <c r="B184" s="308" t="s">
        <v>1188</v>
      </c>
      <c r="C184" s="327">
        <v>1300</v>
      </c>
      <c r="D184" s="337">
        <v>0.6470588235294117</v>
      </c>
      <c r="E184" s="327">
        <v>1000</v>
      </c>
      <c r="F184" s="329">
        <f t="shared" si="3"/>
        <v>917.1567317466712</v>
      </c>
    </row>
    <row r="185" spans="1:6" ht="12.75">
      <c r="A185" s="269"/>
      <c r="B185" s="308" t="s">
        <v>1189</v>
      </c>
      <c r="C185" s="327">
        <v>1200</v>
      </c>
      <c r="D185" s="337">
        <v>0.736842105263158</v>
      </c>
      <c r="E185" s="327">
        <v>1000</v>
      </c>
      <c r="F185" s="329">
        <f t="shared" si="3"/>
        <v>940.3246919632545</v>
      </c>
    </row>
    <row r="186" spans="1:6" ht="12.75">
      <c r="A186" s="269"/>
      <c r="B186" s="308" t="s">
        <v>1190</v>
      </c>
      <c r="C186" s="327">
        <v>1100</v>
      </c>
      <c r="D186" s="337">
        <v>0.8636363636363636</v>
      </c>
      <c r="E186" s="327">
        <v>1000</v>
      </c>
      <c r="F186" s="329">
        <f t="shared" si="3"/>
        <v>974.6794344808964</v>
      </c>
    </row>
    <row r="187" spans="1:6" ht="12.75">
      <c r="A187" s="269"/>
      <c r="B187" s="308" t="s">
        <v>1191</v>
      </c>
      <c r="C187" s="327">
        <v>1100</v>
      </c>
      <c r="D187" s="337">
        <v>0.96</v>
      </c>
      <c r="E187" s="327">
        <v>1000</v>
      </c>
      <c r="F187" s="329">
        <f t="shared" si="3"/>
        <v>1027.6186062932104</v>
      </c>
    </row>
    <row r="188" spans="1:6" ht="12.75">
      <c r="A188" s="269"/>
      <c r="B188" s="308" t="s">
        <v>0</v>
      </c>
      <c r="C188" s="327">
        <v>1000</v>
      </c>
      <c r="D188" s="337">
        <v>1.1153846153846152</v>
      </c>
      <c r="E188" s="327">
        <v>1000</v>
      </c>
      <c r="F188" s="329">
        <f t="shared" si="3"/>
        <v>1056.117709057383</v>
      </c>
    </row>
    <row r="189" spans="1:6" ht="12.75">
      <c r="A189" s="269"/>
      <c r="B189" s="308" t="s">
        <v>1</v>
      </c>
      <c r="C189" s="327">
        <v>1220</v>
      </c>
      <c r="D189" s="337">
        <v>0.17777777777777778</v>
      </c>
      <c r="E189" s="327">
        <v>1000</v>
      </c>
      <c r="F189" s="329">
        <f t="shared" si="3"/>
        <v>465.7133119086128</v>
      </c>
    </row>
    <row r="190" spans="1:6" ht="12.75">
      <c r="A190" s="269"/>
      <c r="B190" s="308" t="s">
        <v>2</v>
      </c>
      <c r="C190" s="327">
        <v>1150</v>
      </c>
      <c r="D190" s="337">
        <v>0.17307692307692307</v>
      </c>
      <c r="E190" s="327">
        <v>1000</v>
      </c>
      <c r="F190" s="329">
        <f t="shared" si="3"/>
        <v>446.1372675964894</v>
      </c>
    </row>
    <row r="191" spans="1:6" ht="12.75">
      <c r="A191" s="269"/>
      <c r="B191" s="308" t="s">
        <v>3</v>
      </c>
      <c r="C191" s="327">
        <v>1095</v>
      </c>
      <c r="D191" s="337">
        <v>0.1864406779661017</v>
      </c>
      <c r="E191" s="327">
        <v>1000</v>
      </c>
      <c r="F191" s="329">
        <f t="shared" si="3"/>
        <v>451.83242731446506</v>
      </c>
    </row>
    <row r="192" spans="1:6" ht="12.75">
      <c r="A192" s="269"/>
      <c r="B192" s="308" t="s">
        <v>4</v>
      </c>
      <c r="C192" s="327">
        <v>1000</v>
      </c>
      <c r="D192" s="337">
        <v>0.20588235294117646</v>
      </c>
      <c r="E192" s="327">
        <v>1000</v>
      </c>
      <c r="F192" s="329">
        <f t="shared" si="3"/>
        <v>453.74260648651506</v>
      </c>
    </row>
    <row r="193" spans="1:6" ht="12.75">
      <c r="A193" s="269"/>
      <c r="B193" s="308" t="s">
        <v>5</v>
      </c>
      <c r="C193" s="327">
        <v>950</v>
      </c>
      <c r="D193" s="337">
        <v>0.25333333333333335</v>
      </c>
      <c r="E193" s="327">
        <v>1000</v>
      </c>
      <c r="F193" s="329">
        <f t="shared" si="3"/>
        <v>490.57789051960617</v>
      </c>
    </row>
    <row r="194" spans="1:6" ht="12.75">
      <c r="A194" s="269"/>
      <c r="B194" s="308" t="s">
        <v>6</v>
      </c>
      <c r="C194" s="327">
        <v>850</v>
      </c>
      <c r="D194" s="337">
        <v>0.2891566265060241</v>
      </c>
      <c r="E194" s="327">
        <v>1000</v>
      </c>
      <c r="F194" s="329">
        <f t="shared" si="3"/>
        <v>495.7651989905307</v>
      </c>
    </row>
    <row r="195" spans="1:6" ht="12.75">
      <c r="A195" s="269"/>
      <c r="B195" s="308" t="s">
        <v>7</v>
      </c>
      <c r="C195" s="327">
        <v>860</v>
      </c>
      <c r="D195" s="337">
        <v>0.3052631578947369</v>
      </c>
      <c r="E195" s="327">
        <v>1000</v>
      </c>
      <c r="F195" s="329">
        <f t="shared" si="3"/>
        <v>512.3732192352306</v>
      </c>
    </row>
    <row r="196" spans="1:6" ht="12.75">
      <c r="A196" s="269"/>
      <c r="B196" s="308" t="s">
        <v>8</v>
      </c>
      <c r="C196" s="327">
        <v>1134</v>
      </c>
      <c r="D196" s="337">
        <v>0.175</v>
      </c>
      <c r="E196" s="327">
        <v>1000</v>
      </c>
      <c r="F196" s="329">
        <f t="shared" si="3"/>
        <v>445.47727214752496</v>
      </c>
    </row>
    <row r="197" spans="1:6" ht="12.75">
      <c r="A197" s="269"/>
      <c r="B197" s="308" t="s">
        <v>9</v>
      </c>
      <c r="C197" s="327">
        <v>1450</v>
      </c>
      <c r="D197" s="337">
        <v>0.3090909090909091</v>
      </c>
      <c r="E197" s="327">
        <v>1000</v>
      </c>
      <c r="F197" s="329">
        <f t="shared" si="3"/>
        <v>669.4638288823513</v>
      </c>
    </row>
    <row r="198" spans="1:6" ht="12.75">
      <c r="A198" s="269"/>
      <c r="B198" s="308" t="s">
        <v>10</v>
      </c>
      <c r="C198" s="327">
        <v>900</v>
      </c>
      <c r="D198" s="337">
        <v>0.2637362637362637</v>
      </c>
      <c r="E198" s="327">
        <v>1000</v>
      </c>
      <c r="F198" s="329">
        <f t="shared" si="3"/>
        <v>487.19876576469005</v>
      </c>
    </row>
    <row r="199" spans="1:6" ht="12.75">
      <c r="A199" s="269"/>
      <c r="B199" s="308" t="s">
        <v>11</v>
      </c>
      <c r="C199" s="327">
        <v>1050</v>
      </c>
      <c r="D199" s="337">
        <v>0.3052631578947369</v>
      </c>
      <c r="E199" s="327">
        <v>1000</v>
      </c>
      <c r="F199" s="329">
        <f t="shared" si="3"/>
        <v>566.1504356524631</v>
      </c>
    </row>
    <row r="200" spans="1:6" ht="12.75">
      <c r="A200" s="269"/>
      <c r="B200" s="308" t="s">
        <v>12</v>
      </c>
      <c r="C200" s="327">
        <v>1200</v>
      </c>
      <c r="D200" s="337">
        <v>0.47368421052631576</v>
      </c>
      <c r="E200" s="327">
        <v>1000</v>
      </c>
      <c r="F200" s="329">
        <f t="shared" si="3"/>
        <v>753.937034925052</v>
      </c>
    </row>
    <row r="201" spans="1:6" ht="12.75">
      <c r="A201" s="269"/>
      <c r="B201" s="308" t="s">
        <v>13</v>
      </c>
      <c r="C201" s="327">
        <v>1050</v>
      </c>
      <c r="D201" s="337">
        <v>0.5217391304347826</v>
      </c>
      <c r="E201" s="327">
        <v>1000</v>
      </c>
      <c r="F201" s="329">
        <f t="shared" si="3"/>
        <v>740.1527456927535</v>
      </c>
    </row>
    <row r="202" spans="1:6" ht="12.75">
      <c r="A202" s="269"/>
      <c r="B202" s="308" t="s">
        <v>14</v>
      </c>
      <c r="C202" s="327">
        <v>1100</v>
      </c>
      <c r="D202" s="337">
        <v>0.4411764705882352</v>
      </c>
      <c r="E202" s="327">
        <v>1000</v>
      </c>
      <c r="F202" s="329">
        <f t="shared" si="3"/>
        <v>696.6305460192359</v>
      </c>
    </row>
    <row r="203" spans="1:6" ht="12.75">
      <c r="A203" s="269"/>
      <c r="B203" s="308" t="s">
        <v>15</v>
      </c>
      <c r="C203" s="327">
        <v>900</v>
      </c>
      <c r="D203" s="337">
        <v>0.5128205128205128</v>
      </c>
      <c r="E203" s="327">
        <v>1000</v>
      </c>
      <c r="F203" s="329">
        <f t="shared" si="3"/>
        <v>679.3662204867575</v>
      </c>
    </row>
    <row r="204" spans="1:6" ht="12.75">
      <c r="A204" s="269"/>
      <c r="B204" s="308" t="s">
        <v>16</v>
      </c>
      <c r="C204" s="327">
        <v>850</v>
      </c>
      <c r="D204" s="337">
        <v>0.5555555555555556</v>
      </c>
      <c r="E204" s="327">
        <v>1000</v>
      </c>
      <c r="F204" s="329">
        <f t="shared" si="3"/>
        <v>687.1842709362768</v>
      </c>
    </row>
    <row r="205" spans="2:6" ht="12.75">
      <c r="B205" s="315" t="s">
        <v>17</v>
      </c>
      <c r="C205" s="338"/>
      <c r="D205" s="331"/>
      <c r="E205" s="331"/>
      <c r="F205" s="329">
        <f t="shared" si="3"/>
        <v>0</v>
      </c>
    </row>
    <row r="206" spans="2:6" ht="12.75">
      <c r="B206" s="315" t="s">
        <v>18</v>
      </c>
      <c r="C206" s="338"/>
      <c r="D206" s="331"/>
      <c r="E206" s="331"/>
      <c r="F206" s="329">
        <f t="shared" si="3"/>
        <v>0</v>
      </c>
    </row>
    <row r="207" spans="1:6" ht="12.75">
      <c r="A207" s="269"/>
      <c r="B207" s="308" t="s">
        <v>19</v>
      </c>
      <c r="C207" s="327">
        <v>1220</v>
      </c>
      <c r="D207" s="337">
        <v>0.8928571428571428</v>
      </c>
      <c r="E207" s="327">
        <v>1000</v>
      </c>
      <c r="F207" s="329">
        <f t="shared" si="3"/>
        <v>1043.6885140144614</v>
      </c>
    </row>
    <row r="208" spans="1:6" ht="12.75">
      <c r="A208" s="269"/>
      <c r="B208" s="308" t="s">
        <v>20</v>
      </c>
      <c r="C208" s="327">
        <v>1110</v>
      </c>
      <c r="D208" s="337">
        <v>0.9375</v>
      </c>
      <c r="E208" s="327">
        <v>1000</v>
      </c>
      <c r="F208" s="329">
        <f t="shared" si="3"/>
        <v>1020.1102881551583</v>
      </c>
    </row>
    <row r="209" spans="1:6" ht="12.75">
      <c r="A209" s="269"/>
      <c r="B209" s="308" t="s">
        <v>21</v>
      </c>
      <c r="C209" s="327">
        <v>1030</v>
      </c>
      <c r="D209" s="337">
        <v>1</v>
      </c>
      <c r="E209" s="327">
        <v>1000</v>
      </c>
      <c r="F209" s="329">
        <f t="shared" si="3"/>
        <v>1014.889156509222</v>
      </c>
    </row>
    <row r="210" spans="1:6" ht="12.75">
      <c r="A210" s="269"/>
      <c r="B210" s="308" t="s">
        <v>22</v>
      </c>
      <c r="C210" s="327">
        <v>1330</v>
      </c>
      <c r="D210" s="337">
        <v>1.3157894736842106</v>
      </c>
      <c r="E210" s="327">
        <v>1000</v>
      </c>
      <c r="F210" s="329">
        <f t="shared" si="3"/>
        <v>1322.8756555322955</v>
      </c>
    </row>
    <row r="211" spans="1:6" ht="12.75">
      <c r="A211" s="269"/>
      <c r="B211" s="308" t="s">
        <v>23</v>
      </c>
      <c r="C211" s="327">
        <v>1240</v>
      </c>
      <c r="D211" s="337">
        <v>1.4285714285714286</v>
      </c>
      <c r="E211" s="327">
        <v>1000</v>
      </c>
      <c r="F211" s="329">
        <f t="shared" si="3"/>
        <v>1330.9502512973847</v>
      </c>
    </row>
    <row r="212" spans="1:6" ht="12.75">
      <c r="A212" s="269"/>
      <c r="B212" s="308" t="s">
        <v>24</v>
      </c>
      <c r="C212" s="327">
        <v>1180</v>
      </c>
      <c r="D212" s="337">
        <v>1.5217391304347825</v>
      </c>
      <c r="E212" s="327">
        <v>1000</v>
      </c>
      <c r="F212" s="329">
        <f t="shared" si="3"/>
        <v>1340.019467736586</v>
      </c>
    </row>
    <row r="213" spans="1:6" ht="12.75">
      <c r="A213" s="269"/>
      <c r="B213" s="308" t="s">
        <v>25</v>
      </c>
      <c r="C213" s="327">
        <v>1230</v>
      </c>
      <c r="D213" s="337">
        <v>1</v>
      </c>
      <c r="E213" s="327">
        <v>1000</v>
      </c>
      <c r="F213" s="329">
        <f t="shared" si="3"/>
        <v>1109.0536506409417</v>
      </c>
    </row>
    <row r="214" spans="1:6" ht="12.75">
      <c r="A214" s="269"/>
      <c r="B214" s="308" t="s">
        <v>26</v>
      </c>
      <c r="C214" s="327">
        <v>1140</v>
      </c>
      <c r="D214" s="337">
        <v>1.111111111111111</v>
      </c>
      <c r="E214" s="327">
        <v>1000</v>
      </c>
      <c r="F214" s="329">
        <f t="shared" si="3"/>
        <v>1125.4628677422754</v>
      </c>
    </row>
    <row r="215" spans="1:6" ht="12.75">
      <c r="A215" s="269"/>
      <c r="B215" s="308" t="s">
        <v>27</v>
      </c>
      <c r="C215" s="327">
        <v>1080</v>
      </c>
      <c r="D215" s="337">
        <v>1.206896551724138</v>
      </c>
      <c r="E215" s="327">
        <v>1000</v>
      </c>
      <c r="F215" s="329">
        <f t="shared" si="3"/>
        <v>1141.6865926610808</v>
      </c>
    </row>
    <row r="216" spans="1:6" ht="12.75">
      <c r="A216" s="269"/>
      <c r="B216" s="308" t="s">
        <v>28</v>
      </c>
      <c r="C216" s="327">
        <v>1030</v>
      </c>
      <c r="D216" s="337">
        <v>1.2903225806451615</v>
      </c>
      <c r="E216" s="327">
        <v>1000</v>
      </c>
      <c r="F216" s="329">
        <f t="shared" si="3"/>
        <v>1152.8366137768683</v>
      </c>
    </row>
    <row r="217" spans="1:6" ht="12.75">
      <c r="A217" s="269"/>
      <c r="B217" s="308" t="s">
        <v>29</v>
      </c>
      <c r="C217" s="327">
        <v>800</v>
      </c>
      <c r="D217" s="337">
        <v>0.26595744680851063</v>
      </c>
      <c r="E217" s="327">
        <v>1000</v>
      </c>
      <c r="F217" s="329">
        <f t="shared" si="3"/>
        <v>461.26560401444254</v>
      </c>
    </row>
    <row r="218" spans="1:6" ht="12.75">
      <c r="A218" s="269"/>
      <c r="B218" s="308" t="s">
        <v>30</v>
      </c>
      <c r="C218" s="327">
        <v>750</v>
      </c>
      <c r="D218" s="337">
        <v>0.25641025641025644</v>
      </c>
      <c r="E218" s="327">
        <v>1000</v>
      </c>
      <c r="F218" s="329">
        <f t="shared" si="3"/>
        <v>438.5290096535146</v>
      </c>
    </row>
    <row r="219" spans="1:6" ht="12.75">
      <c r="A219" s="269"/>
      <c r="B219" s="308" t="s">
        <v>31</v>
      </c>
      <c r="C219" s="327">
        <v>700</v>
      </c>
      <c r="D219" s="337">
        <v>0.2554744525547445</v>
      </c>
      <c r="E219" s="327">
        <v>1000</v>
      </c>
      <c r="F219" s="329">
        <f t="shared" si="3"/>
        <v>422.88546533112384</v>
      </c>
    </row>
    <row r="220" spans="1:6" ht="12.75">
      <c r="A220" s="269"/>
      <c r="B220" s="308" t="s">
        <v>32</v>
      </c>
      <c r="C220" s="327">
        <v>790</v>
      </c>
      <c r="D220" s="337">
        <v>0.3125</v>
      </c>
      <c r="E220" s="327">
        <v>1000</v>
      </c>
      <c r="F220" s="329">
        <f t="shared" si="3"/>
        <v>496.8651728587948</v>
      </c>
    </row>
    <row r="221" spans="1:6" ht="12.75">
      <c r="A221" s="269"/>
      <c r="B221" s="308" t="s">
        <v>33</v>
      </c>
      <c r="C221" s="327">
        <v>740</v>
      </c>
      <c r="D221" s="337">
        <v>0.3409090909090909</v>
      </c>
      <c r="E221" s="327">
        <v>1000</v>
      </c>
      <c r="F221" s="329">
        <f t="shared" si="3"/>
        <v>502.2675853295007</v>
      </c>
    </row>
    <row r="222" spans="1:6" ht="12.75">
      <c r="A222" s="269"/>
      <c r="B222" s="308" t="s">
        <v>34</v>
      </c>
      <c r="C222" s="327">
        <v>700</v>
      </c>
      <c r="D222" s="337">
        <v>0.3684210526315789</v>
      </c>
      <c r="E222" s="327">
        <v>1000</v>
      </c>
      <c r="F222" s="329">
        <f t="shared" si="3"/>
        <v>507.83337507700816</v>
      </c>
    </row>
    <row r="223" spans="1:6" ht="12.75">
      <c r="A223" s="269"/>
      <c r="B223" s="308" t="s">
        <v>35</v>
      </c>
      <c r="C223" s="327">
        <v>710</v>
      </c>
      <c r="D223" s="337">
        <v>0.17605633802816903</v>
      </c>
      <c r="E223" s="327">
        <v>1000</v>
      </c>
      <c r="F223" s="329">
        <f t="shared" si="3"/>
        <v>353.5533905932738</v>
      </c>
    </row>
    <row r="224" spans="1:6" ht="12.75">
      <c r="A224" s="269"/>
      <c r="B224" s="308" t="s">
        <v>36</v>
      </c>
      <c r="C224" s="327">
        <v>670</v>
      </c>
      <c r="D224" s="337">
        <v>0.2</v>
      </c>
      <c r="E224" s="327">
        <v>1000</v>
      </c>
      <c r="F224" s="329">
        <f t="shared" si="3"/>
        <v>366.0601043544625</v>
      </c>
    </row>
    <row r="225" spans="1:6" ht="12.75">
      <c r="A225" s="269"/>
      <c r="B225" s="308" t="s">
        <v>37</v>
      </c>
      <c r="C225" s="327">
        <v>640</v>
      </c>
      <c r="D225" s="337">
        <v>0.22292993630573246</v>
      </c>
      <c r="E225" s="327">
        <v>1000</v>
      </c>
      <c r="F225" s="329">
        <f t="shared" si="3"/>
        <v>377.72365458846866</v>
      </c>
    </row>
    <row r="226" spans="1:6" ht="12.75">
      <c r="A226" s="269"/>
      <c r="B226" s="311" t="s">
        <v>38</v>
      </c>
      <c r="C226" s="327" t="s">
        <v>84</v>
      </c>
      <c r="D226" s="327" t="s">
        <v>84</v>
      </c>
      <c r="E226" s="327" t="s">
        <v>84</v>
      </c>
      <c r="F226" s="329">
        <f>IF(C226&lt;&gt;"#",SQRT(C226*D226*E226),0)</f>
        <v>0</v>
      </c>
    </row>
    <row r="227" spans="1:6" ht="12.75">
      <c r="A227" s="269"/>
      <c r="B227" s="308" t="s">
        <v>39</v>
      </c>
      <c r="C227" s="327">
        <v>1277</v>
      </c>
      <c r="D227" s="337">
        <v>1.6666666666666667</v>
      </c>
      <c r="E227" s="327">
        <v>1000</v>
      </c>
      <c r="F227" s="329">
        <f aca="true" t="shared" si="4" ref="F227:F283">IF(C227&gt;0,SQRT(C227*D227*E227),0)</f>
        <v>1458.8808496012734</v>
      </c>
    </row>
    <row r="228" spans="1:6" ht="12.75">
      <c r="A228" s="269"/>
      <c r="B228" s="308" t="s">
        <v>40</v>
      </c>
      <c r="C228" s="327">
        <v>1215</v>
      </c>
      <c r="D228" s="337">
        <v>1.6666666666666667</v>
      </c>
      <c r="E228" s="327">
        <v>1000</v>
      </c>
      <c r="F228" s="329">
        <f t="shared" si="4"/>
        <v>1423.0249470757708</v>
      </c>
    </row>
    <row r="229" spans="1:6" ht="12.75">
      <c r="A229" s="269"/>
      <c r="B229" s="308" t="s">
        <v>41</v>
      </c>
      <c r="C229" s="327">
        <v>1169</v>
      </c>
      <c r="D229" s="337">
        <v>1.75</v>
      </c>
      <c r="E229" s="327">
        <v>1000</v>
      </c>
      <c r="F229" s="329">
        <f t="shared" si="4"/>
        <v>1430.2971719191785</v>
      </c>
    </row>
    <row r="230" spans="1:6" ht="12.75">
      <c r="A230" s="269"/>
      <c r="B230" s="308" t="s">
        <v>42</v>
      </c>
      <c r="C230" s="327">
        <v>1338</v>
      </c>
      <c r="D230" s="337">
        <v>1.923076923076923</v>
      </c>
      <c r="E230" s="327">
        <v>1000</v>
      </c>
      <c r="F230" s="329">
        <f t="shared" si="4"/>
        <v>1604.0813330616759</v>
      </c>
    </row>
    <row r="231" spans="1:6" ht="12.75">
      <c r="A231" s="269"/>
      <c r="B231" s="308" t="s">
        <v>43</v>
      </c>
      <c r="C231" s="327">
        <v>1285</v>
      </c>
      <c r="D231" s="337">
        <v>2</v>
      </c>
      <c r="E231" s="327">
        <v>1000</v>
      </c>
      <c r="F231" s="329">
        <f t="shared" si="4"/>
        <v>1603.1219541881396</v>
      </c>
    </row>
    <row r="232" spans="1:6" ht="12.75">
      <c r="A232" s="269"/>
      <c r="B232" s="308" t="s">
        <v>44</v>
      </c>
      <c r="C232" s="327">
        <v>1238</v>
      </c>
      <c r="D232" s="337">
        <v>1.9444444444444444</v>
      </c>
      <c r="E232" s="327">
        <v>1000</v>
      </c>
      <c r="F232" s="329">
        <f t="shared" si="4"/>
        <v>1551.5225496982705</v>
      </c>
    </row>
    <row r="233" spans="1:6" ht="12.75">
      <c r="A233" s="269"/>
      <c r="B233" s="308" t="s">
        <v>45</v>
      </c>
      <c r="C233" s="327">
        <v>1208</v>
      </c>
      <c r="D233" s="337">
        <v>2</v>
      </c>
      <c r="E233" s="327">
        <v>1000</v>
      </c>
      <c r="F233" s="329">
        <f t="shared" si="4"/>
        <v>1554.3487382180358</v>
      </c>
    </row>
    <row r="234" spans="1:6" ht="12.75">
      <c r="A234" s="269"/>
      <c r="B234" s="308" t="s">
        <v>46</v>
      </c>
      <c r="C234" s="327">
        <v>1185</v>
      </c>
      <c r="D234" s="337">
        <v>2.0454545454545454</v>
      </c>
      <c r="E234" s="327">
        <v>1000</v>
      </c>
      <c r="F234" s="329">
        <f t="shared" si="4"/>
        <v>1556.876243111069</v>
      </c>
    </row>
    <row r="235" spans="1:6" ht="12.75">
      <c r="A235" s="269"/>
      <c r="B235" s="308" t="s">
        <v>47</v>
      </c>
      <c r="C235" s="327">
        <v>1292</v>
      </c>
      <c r="D235" s="337">
        <v>1.7857142857142856</v>
      </c>
      <c r="E235" s="327">
        <v>1000</v>
      </c>
      <c r="F235" s="329">
        <f t="shared" si="4"/>
        <v>1518.9281935440058</v>
      </c>
    </row>
    <row r="236" spans="1:6" ht="12.75">
      <c r="A236" s="269"/>
      <c r="B236" s="308" t="s">
        <v>48</v>
      </c>
      <c r="C236" s="327">
        <v>1231</v>
      </c>
      <c r="D236" s="337">
        <v>1.875</v>
      </c>
      <c r="E236" s="327">
        <v>1000</v>
      </c>
      <c r="F236" s="329">
        <f t="shared" si="4"/>
        <v>1519.2514604238497</v>
      </c>
    </row>
    <row r="237" spans="1:6" ht="12.75">
      <c r="A237" s="269"/>
      <c r="B237" s="308" t="s">
        <v>49</v>
      </c>
      <c r="C237" s="327">
        <v>1192</v>
      </c>
      <c r="D237" s="337">
        <v>1.8421052631578947</v>
      </c>
      <c r="E237" s="327">
        <v>1000</v>
      </c>
      <c r="F237" s="329">
        <f t="shared" si="4"/>
        <v>1481.8196495134657</v>
      </c>
    </row>
    <row r="238" spans="1:6" ht="12.75">
      <c r="A238" s="269"/>
      <c r="B238" s="308" t="s">
        <v>50</v>
      </c>
      <c r="C238" s="327">
        <v>1162</v>
      </c>
      <c r="D238" s="337">
        <v>1.9047619047619049</v>
      </c>
      <c r="E238" s="327">
        <v>1000</v>
      </c>
      <c r="F238" s="329">
        <f t="shared" si="4"/>
        <v>1487.7275736280933</v>
      </c>
    </row>
    <row r="239" spans="1:6" ht="12.75">
      <c r="A239" s="269"/>
      <c r="B239" s="308" t="s">
        <v>51</v>
      </c>
      <c r="C239" s="327">
        <v>1146</v>
      </c>
      <c r="D239" s="337">
        <v>1.9565217391304348</v>
      </c>
      <c r="E239" s="327">
        <v>1000</v>
      </c>
      <c r="F239" s="329">
        <f t="shared" si="4"/>
        <v>1497.3890319631296</v>
      </c>
    </row>
    <row r="240" spans="1:6" ht="12.75">
      <c r="A240" s="269"/>
      <c r="B240" s="308" t="s">
        <v>52</v>
      </c>
      <c r="C240" s="327">
        <v>1280</v>
      </c>
      <c r="D240" s="337">
        <v>1.1904761904761905</v>
      </c>
      <c r="E240" s="327">
        <v>1000</v>
      </c>
      <c r="F240" s="329">
        <f t="shared" si="4"/>
        <v>1234.4267996967353</v>
      </c>
    </row>
    <row r="241" spans="1:6" ht="12.75">
      <c r="A241" s="269"/>
      <c r="B241" s="308" t="s">
        <v>53</v>
      </c>
      <c r="C241" s="327">
        <v>1123</v>
      </c>
      <c r="D241" s="337">
        <v>1.3043478260869563</v>
      </c>
      <c r="E241" s="327">
        <v>1000</v>
      </c>
      <c r="F241" s="329">
        <f t="shared" si="4"/>
        <v>1210.282036839204</v>
      </c>
    </row>
    <row r="242" spans="1:6" ht="12.75">
      <c r="A242" s="269"/>
      <c r="B242" s="308" t="s">
        <v>54</v>
      </c>
      <c r="C242" s="327">
        <v>1092</v>
      </c>
      <c r="D242" s="337">
        <v>1.296296296296296</v>
      </c>
      <c r="E242" s="327">
        <v>1000</v>
      </c>
      <c r="F242" s="329">
        <f t="shared" si="4"/>
        <v>1189.7712198383163</v>
      </c>
    </row>
    <row r="243" spans="1:6" ht="12.75">
      <c r="A243" s="269"/>
      <c r="B243" s="308" t="s">
        <v>55</v>
      </c>
      <c r="C243" s="327">
        <v>1062</v>
      </c>
      <c r="D243" s="337">
        <v>1.3333333333333335</v>
      </c>
      <c r="E243" s="327">
        <v>1000</v>
      </c>
      <c r="F243" s="329">
        <f t="shared" si="4"/>
        <v>1189.9579824514815</v>
      </c>
    </row>
    <row r="244" spans="1:6" ht="12.75">
      <c r="A244" s="269"/>
      <c r="B244" s="308" t="s">
        <v>56</v>
      </c>
      <c r="C244" s="327">
        <v>1046</v>
      </c>
      <c r="D244" s="337">
        <v>1.3235294117647058</v>
      </c>
      <c r="E244" s="327">
        <v>1000</v>
      </c>
      <c r="F244" s="329">
        <f t="shared" si="4"/>
        <v>1176.6102858235952</v>
      </c>
    </row>
    <row r="245" spans="1:6" ht="12.75">
      <c r="A245" s="269"/>
      <c r="B245" s="308" t="s">
        <v>57</v>
      </c>
      <c r="C245" s="327">
        <v>1280</v>
      </c>
      <c r="D245" s="337">
        <v>1.25</v>
      </c>
      <c r="E245" s="327">
        <v>1000</v>
      </c>
      <c r="F245" s="329">
        <f t="shared" si="4"/>
        <v>1264.9110640673518</v>
      </c>
    </row>
    <row r="246" spans="1:6" ht="12.75">
      <c r="A246" s="269"/>
      <c r="B246" s="308" t="s">
        <v>58</v>
      </c>
      <c r="C246" s="327">
        <v>1123</v>
      </c>
      <c r="D246" s="337">
        <v>1.3636363636363635</v>
      </c>
      <c r="E246" s="327">
        <v>1000</v>
      </c>
      <c r="F246" s="329">
        <f t="shared" si="4"/>
        <v>1237.4827822493678</v>
      </c>
    </row>
    <row r="247" spans="1:6" ht="12.75">
      <c r="A247" s="269"/>
      <c r="B247" s="308" t="s">
        <v>59</v>
      </c>
      <c r="C247" s="327">
        <v>1092</v>
      </c>
      <c r="D247" s="337">
        <v>1.4</v>
      </c>
      <c r="E247" s="327">
        <v>1000</v>
      </c>
      <c r="F247" s="329">
        <f t="shared" si="4"/>
        <v>1236.4465212858986</v>
      </c>
    </row>
    <row r="248" spans="1:6" ht="12.75">
      <c r="A248" s="269"/>
      <c r="B248" s="308" t="s">
        <v>60</v>
      </c>
      <c r="C248" s="327">
        <v>1062</v>
      </c>
      <c r="D248" s="337">
        <v>1.3793103448275863</v>
      </c>
      <c r="E248" s="327">
        <v>1000</v>
      </c>
      <c r="F248" s="329">
        <f t="shared" si="4"/>
        <v>1210.3006181139035</v>
      </c>
    </row>
    <row r="249" spans="1:6" ht="12.75">
      <c r="A249" s="269"/>
      <c r="B249" s="308" t="s">
        <v>61</v>
      </c>
      <c r="C249" s="327">
        <v>1046</v>
      </c>
      <c r="D249" s="337">
        <v>1.40625</v>
      </c>
      <c r="E249" s="327">
        <v>1000</v>
      </c>
      <c r="F249" s="329">
        <f t="shared" si="4"/>
        <v>1212.8221221597173</v>
      </c>
    </row>
    <row r="250" spans="1:6" ht="12.75">
      <c r="A250" s="269"/>
      <c r="B250" s="308" t="s">
        <v>62</v>
      </c>
      <c r="C250" s="327">
        <v>1140</v>
      </c>
      <c r="D250" s="337">
        <v>0.3048780487804878</v>
      </c>
      <c r="E250" s="327">
        <v>1000</v>
      </c>
      <c r="F250" s="329">
        <f t="shared" si="4"/>
        <v>589.5430226961863</v>
      </c>
    </row>
    <row r="251" spans="1:6" ht="12.75">
      <c r="A251" s="269"/>
      <c r="B251" s="308" t="s">
        <v>63</v>
      </c>
      <c r="C251" s="327">
        <v>1023</v>
      </c>
      <c r="D251" s="337">
        <v>0.35714285714285715</v>
      </c>
      <c r="E251" s="327">
        <v>1000</v>
      </c>
      <c r="F251" s="329">
        <f t="shared" si="4"/>
        <v>604.4477999440008</v>
      </c>
    </row>
    <row r="252" spans="1:6" ht="12.75">
      <c r="A252" s="269"/>
      <c r="B252" s="308" t="s">
        <v>64</v>
      </c>
      <c r="C252" s="327">
        <v>1008</v>
      </c>
      <c r="D252" s="337">
        <v>0.4022988505747126</v>
      </c>
      <c r="E252" s="327">
        <v>1000</v>
      </c>
      <c r="F252" s="329">
        <f t="shared" si="4"/>
        <v>636.8023566062789</v>
      </c>
    </row>
    <row r="253" spans="1:6" ht="12.75">
      <c r="A253" s="269"/>
      <c r="B253" s="308" t="s">
        <v>65</v>
      </c>
      <c r="C253" s="327">
        <v>992</v>
      </c>
      <c r="D253" s="337">
        <v>0.43956043956043955</v>
      </c>
      <c r="E253" s="327">
        <v>1000</v>
      </c>
      <c r="F253" s="329">
        <f t="shared" si="4"/>
        <v>660.3362446844457</v>
      </c>
    </row>
    <row r="254" spans="1:6" ht="12.75">
      <c r="A254" s="269"/>
      <c r="B254" s="308" t="s">
        <v>66</v>
      </c>
      <c r="C254" s="327">
        <v>985</v>
      </c>
      <c r="D254" s="337">
        <v>0.4787234042553192</v>
      </c>
      <c r="E254" s="327">
        <v>1000</v>
      </c>
      <c r="F254" s="329">
        <f t="shared" si="4"/>
        <v>686.6895610037255</v>
      </c>
    </row>
    <row r="255" spans="1:6" ht="12.75">
      <c r="A255" s="269"/>
      <c r="B255" s="308" t="s">
        <v>67</v>
      </c>
      <c r="C255" s="327">
        <v>2350</v>
      </c>
      <c r="D255" s="337">
        <v>4.166666666666667</v>
      </c>
      <c r="E255" s="327">
        <v>1000</v>
      </c>
      <c r="F255" s="329">
        <f t="shared" si="4"/>
        <v>3129.1638925864313</v>
      </c>
    </row>
    <row r="256" spans="1:6" ht="12.75">
      <c r="A256" s="269"/>
      <c r="B256" s="308" t="s">
        <v>68</v>
      </c>
      <c r="C256" s="327">
        <v>2350</v>
      </c>
      <c r="D256" s="337">
        <v>4.285714285714286</v>
      </c>
      <c r="E256" s="327">
        <v>1000</v>
      </c>
      <c r="F256" s="329">
        <f t="shared" si="4"/>
        <v>3173.551413074723</v>
      </c>
    </row>
    <row r="257" spans="1:6" ht="12.75">
      <c r="A257" s="269"/>
      <c r="B257" s="308" t="s">
        <v>69</v>
      </c>
      <c r="C257" s="327">
        <v>2350</v>
      </c>
      <c r="D257" s="337">
        <v>4.375</v>
      </c>
      <c r="E257" s="327">
        <v>1000</v>
      </c>
      <c r="F257" s="329">
        <f t="shared" si="4"/>
        <v>3206.438834595165</v>
      </c>
    </row>
    <row r="258" spans="1:6" ht="12.75">
      <c r="A258" s="269"/>
      <c r="B258" s="308" t="s">
        <v>70</v>
      </c>
      <c r="C258" s="327"/>
      <c r="D258" s="337"/>
      <c r="E258" s="327"/>
      <c r="F258" s="329">
        <f t="shared" si="4"/>
        <v>0</v>
      </c>
    </row>
    <row r="259" spans="1:6" ht="12.75">
      <c r="A259" s="269"/>
      <c r="B259" s="308" t="s">
        <v>71</v>
      </c>
      <c r="C259" s="327">
        <v>1410</v>
      </c>
      <c r="D259" s="337">
        <v>1.4285714285714286</v>
      </c>
      <c r="E259" s="327">
        <v>1000</v>
      </c>
      <c r="F259" s="329">
        <f t="shared" si="4"/>
        <v>1419.2553379451192</v>
      </c>
    </row>
    <row r="260" spans="1:6" ht="12.75">
      <c r="A260" s="269"/>
      <c r="B260" s="308" t="s">
        <v>72</v>
      </c>
      <c r="C260" s="327">
        <v>1380</v>
      </c>
      <c r="D260" s="337">
        <v>1.5625</v>
      </c>
      <c r="E260" s="327">
        <v>1000</v>
      </c>
      <c r="F260" s="329">
        <f t="shared" si="4"/>
        <v>1468.4175155588414</v>
      </c>
    </row>
    <row r="261" spans="1:6" ht="12.75">
      <c r="A261" s="269"/>
      <c r="B261" s="308" t="s">
        <v>73</v>
      </c>
      <c r="C261" s="327">
        <v>1290</v>
      </c>
      <c r="D261" s="337">
        <v>1.5789473684210527</v>
      </c>
      <c r="E261" s="327">
        <v>1000</v>
      </c>
      <c r="F261" s="329">
        <f t="shared" si="4"/>
        <v>1427.1797732812634</v>
      </c>
    </row>
    <row r="262" spans="1:6" ht="12.75">
      <c r="A262" s="269"/>
      <c r="B262" s="308" t="s">
        <v>74</v>
      </c>
      <c r="C262" s="327">
        <v>1180</v>
      </c>
      <c r="D262" s="337">
        <v>1.6666666666666665</v>
      </c>
      <c r="E262" s="327">
        <v>1000</v>
      </c>
      <c r="F262" s="329">
        <f t="shared" si="4"/>
        <v>1402.3789311975086</v>
      </c>
    </row>
    <row r="263" spans="1:6" ht="12.75">
      <c r="A263" s="269"/>
      <c r="B263" s="308" t="s">
        <v>75</v>
      </c>
      <c r="C263" s="327">
        <v>1180</v>
      </c>
      <c r="D263" s="337">
        <v>1.8181818181818183</v>
      </c>
      <c r="E263" s="327">
        <v>1000</v>
      </c>
      <c r="F263" s="329">
        <f t="shared" si="4"/>
        <v>1464.737022627115</v>
      </c>
    </row>
    <row r="264" spans="1:6" ht="12.75">
      <c r="A264" s="269"/>
      <c r="B264" s="308" t="s">
        <v>76</v>
      </c>
      <c r="C264" s="327">
        <v>1120</v>
      </c>
      <c r="D264" s="337">
        <v>2</v>
      </c>
      <c r="E264" s="327">
        <v>1000</v>
      </c>
      <c r="F264" s="329">
        <f t="shared" si="4"/>
        <v>1496.6629547095765</v>
      </c>
    </row>
    <row r="265" spans="1:6" ht="12.75">
      <c r="A265" s="269"/>
      <c r="B265" s="308" t="s">
        <v>77</v>
      </c>
      <c r="C265" s="327">
        <v>1810</v>
      </c>
      <c r="D265" s="337">
        <v>1.4285714285714286</v>
      </c>
      <c r="E265" s="327">
        <v>1000</v>
      </c>
      <c r="F265" s="329">
        <f t="shared" si="4"/>
        <v>1608.015636029167</v>
      </c>
    </row>
    <row r="266" spans="1:6" ht="12.75">
      <c r="A266" s="269"/>
      <c r="B266" s="308" t="s">
        <v>78</v>
      </c>
      <c r="C266" s="327">
        <v>1580</v>
      </c>
      <c r="D266" s="337">
        <v>1.5625</v>
      </c>
      <c r="E266" s="327">
        <v>1000</v>
      </c>
      <c r="F266" s="329">
        <f t="shared" si="4"/>
        <v>1571.2256362470669</v>
      </c>
    </row>
    <row r="267" spans="1:6" ht="12.75">
      <c r="A267" s="269"/>
      <c r="B267" s="308" t="s">
        <v>79</v>
      </c>
      <c r="C267" s="327">
        <v>1530</v>
      </c>
      <c r="D267" s="337">
        <v>1.5789473684210527</v>
      </c>
      <c r="E267" s="327">
        <v>1000</v>
      </c>
      <c r="F267" s="329">
        <f t="shared" si="4"/>
        <v>1554.28101503049</v>
      </c>
    </row>
    <row r="268" spans="1:6" ht="12.75">
      <c r="A268" s="269"/>
      <c r="B268" s="308" t="s">
        <v>80</v>
      </c>
      <c r="C268" s="327">
        <v>1440</v>
      </c>
      <c r="D268" s="337">
        <v>1.6666666666666665</v>
      </c>
      <c r="E268" s="327">
        <v>1000</v>
      </c>
      <c r="F268" s="329">
        <f t="shared" si="4"/>
        <v>1549.1933384829667</v>
      </c>
    </row>
    <row r="269" spans="1:6" ht="12.75">
      <c r="A269" s="269"/>
      <c r="B269" s="308" t="s">
        <v>81</v>
      </c>
      <c r="C269" s="327">
        <v>1320</v>
      </c>
      <c r="D269" s="337">
        <v>1.8181818181818183</v>
      </c>
      <c r="E269" s="327">
        <v>1000</v>
      </c>
      <c r="F269" s="329">
        <f t="shared" si="4"/>
        <v>1549.1933384829667</v>
      </c>
    </row>
    <row r="270" spans="1:6" ht="12.75">
      <c r="A270" s="269"/>
      <c r="B270" s="308" t="s">
        <v>82</v>
      </c>
      <c r="C270" s="327">
        <v>1300</v>
      </c>
      <c r="D270" s="337">
        <v>2</v>
      </c>
      <c r="E270" s="327">
        <v>1000</v>
      </c>
      <c r="F270" s="329">
        <f t="shared" si="4"/>
        <v>1612.4515496597098</v>
      </c>
    </row>
    <row r="271" spans="1:6" ht="12.75">
      <c r="A271" s="269"/>
      <c r="B271" s="308" t="s">
        <v>83</v>
      </c>
      <c r="C271" s="327"/>
      <c r="D271" s="337"/>
      <c r="E271" s="327"/>
      <c r="F271" s="329">
        <f t="shared" si="4"/>
        <v>0</v>
      </c>
    </row>
    <row r="272" spans="1:6" ht="15">
      <c r="A272" s="269"/>
      <c r="B272" s="308" t="s">
        <v>927</v>
      </c>
      <c r="C272" s="327">
        <v>2500</v>
      </c>
      <c r="D272" s="337">
        <v>2.5</v>
      </c>
      <c r="E272" s="327">
        <v>1000</v>
      </c>
      <c r="F272" s="329">
        <f t="shared" si="4"/>
        <v>2500</v>
      </c>
    </row>
    <row r="273" spans="1:6" ht="15">
      <c r="A273" s="269"/>
      <c r="B273" s="308" t="s">
        <v>928</v>
      </c>
      <c r="C273" s="327">
        <v>2500</v>
      </c>
      <c r="D273" s="337">
        <v>2.5</v>
      </c>
      <c r="E273" s="327">
        <v>1000</v>
      </c>
      <c r="F273" s="329">
        <f t="shared" si="4"/>
        <v>2500</v>
      </c>
    </row>
    <row r="274" spans="1:6" ht="15">
      <c r="A274" s="269"/>
      <c r="B274" s="308" t="s">
        <v>929</v>
      </c>
      <c r="C274" s="327">
        <v>2500</v>
      </c>
      <c r="D274" s="337">
        <v>2.5</v>
      </c>
      <c r="E274" s="327">
        <v>1000</v>
      </c>
      <c r="F274" s="329">
        <f t="shared" si="4"/>
        <v>2500</v>
      </c>
    </row>
    <row r="275" spans="1:6" ht="15">
      <c r="A275" s="269"/>
      <c r="B275" s="308" t="s">
        <v>930</v>
      </c>
      <c r="C275" s="327">
        <v>2500</v>
      </c>
      <c r="D275" s="337">
        <v>2.5</v>
      </c>
      <c r="E275" s="327">
        <v>1000</v>
      </c>
      <c r="F275" s="329">
        <f t="shared" si="4"/>
        <v>2500</v>
      </c>
    </row>
    <row r="276" spans="1:6" ht="15">
      <c r="A276" s="269"/>
      <c r="B276" s="308" t="s">
        <v>931</v>
      </c>
      <c r="C276" s="327">
        <v>2500</v>
      </c>
      <c r="D276" s="337">
        <v>2.5</v>
      </c>
      <c r="E276" s="327">
        <v>1000</v>
      </c>
      <c r="F276" s="329">
        <f t="shared" si="4"/>
        <v>2500</v>
      </c>
    </row>
    <row r="277" spans="1:6" ht="15">
      <c r="A277" s="269"/>
      <c r="B277" s="308" t="s">
        <v>932</v>
      </c>
      <c r="C277" s="327">
        <v>2500</v>
      </c>
      <c r="D277" s="337">
        <v>2.5</v>
      </c>
      <c r="E277" s="327">
        <v>1000</v>
      </c>
      <c r="F277" s="329">
        <f t="shared" si="4"/>
        <v>2500</v>
      </c>
    </row>
    <row r="278" spans="1:6" ht="15">
      <c r="A278" s="269"/>
      <c r="B278" s="308" t="s">
        <v>926</v>
      </c>
      <c r="C278" s="327">
        <v>2000</v>
      </c>
      <c r="D278" s="337">
        <v>1.6666666666666667</v>
      </c>
      <c r="E278" s="327">
        <v>1000</v>
      </c>
      <c r="F278" s="329">
        <f t="shared" si="4"/>
        <v>1825.7418583505537</v>
      </c>
    </row>
    <row r="279" spans="1:6" ht="15">
      <c r="A279" s="269"/>
      <c r="B279" s="308" t="s">
        <v>933</v>
      </c>
      <c r="C279" s="327">
        <v>2000</v>
      </c>
      <c r="D279" s="337">
        <v>1.6666666666666667</v>
      </c>
      <c r="E279" s="327">
        <v>1000</v>
      </c>
      <c r="F279" s="329">
        <f t="shared" si="4"/>
        <v>1825.7418583505537</v>
      </c>
    </row>
    <row r="280" spans="1:6" ht="15">
      <c r="A280" s="269"/>
      <c r="B280" s="308" t="s">
        <v>934</v>
      </c>
      <c r="C280" s="327">
        <v>2000</v>
      </c>
      <c r="D280" s="337">
        <v>1.6666666666666667</v>
      </c>
      <c r="E280" s="327">
        <v>1000</v>
      </c>
      <c r="F280" s="329">
        <f t="shared" si="4"/>
        <v>1825.7418583505537</v>
      </c>
    </row>
    <row r="281" spans="1:6" ht="15">
      <c r="A281" s="269"/>
      <c r="B281" s="308" t="s">
        <v>935</v>
      </c>
      <c r="C281" s="327">
        <v>2000</v>
      </c>
      <c r="D281" s="337">
        <v>1.6666666666666665</v>
      </c>
      <c r="E281" s="327">
        <v>1000</v>
      </c>
      <c r="F281" s="329">
        <f t="shared" si="4"/>
        <v>1825.7418583505537</v>
      </c>
    </row>
    <row r="282" spans="1:6" ht="15">
      <c r="A282" s="269"/>
      <c r="B282" s="308" t="s">
        <v>936</v>
      </c>
      <c r="C282" s="327">
        <v>2000</v>
      </c>
      <c r="D282" s="337">
        <v>1.6666666666666667</v>
      </c>
      <c r="E282" s="327">
        <v>1000</v>
      </c>
      <c r="F282" s="329">
        <f t="shared" si="4"/>
        <v>1825.7418583505537</v>
      </c>
    </row>
    <row r="283" spans="1:6" ht="15">
      <c r="A283" s="269"/>
      <c r="B283" s="316" t="s">
        <v>937</v>
      </c>
      <c r="C283" s="339">
        <v>2000</v>
      </c>
      <c r="D283" s="340">
        <v>1.6666666666666667</v>
      </c>
      <c r="E283" s="339">
        <v>1000</v>
      </c>
      <c r="F283" s="341">
        <f t="shared" si="4"/>
        <v>1825.7418583505537</v>
      </c>
    </row>
  </sheetData>
  <sheetProtection sheet="1" objects="1" scenarios="1"/>
  <mergeCells count="1">
    <mergeCell ref="B1:B2"/>
  </mergeCells>
  <conditionalFormatting sqref="C226:E226">
    <cfRule type="cellIs" priority="1" dxfId="0" operator="equal" stopIfTrue="1">
      <formula>"#"</formula>
    </cfRule>
  </conditionalFormatting>
  <printOptions/>
  <pageMargins left="0.75" right="0.75" top="1" bottom="1" header="0" footer="0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C129"/>
  <sheetViews>
    <sheetView showZeros="0" workbookViewId="0" topLeftCell="A1">
      <selection activeCell="C97" sqref="C97"/>
    </sheetView>
  </sheetViews>
  <sheetFormatPr defaultColWidth="11.57421875" defaultRowHeight="15" customHeight="1"/>
  <cols>
    <col min="1" max="1" width="5.7109375" style="13" customWidth="1"/>
    <col min="2" max="2" width="23.421875" style="13" customWidth="1"/>
    <col min="3" max="3" width="17.00390625" style="159" customWidth="1"/>
    <col min="4" max="16384" width="11.421875" style="13" customWidth="1"/>
  </cols>
  <sheetData>
    <row r="1" spans="2:3" ht="15" customHeight="1">
      <c r="B1" s="438" t="s">
        <v>793</v>
      </c>
      <c r="C1" s="166" t="s">
        <v>794</v>
      </c>
    </row>
    <row r="2" spans="2:3" ht="15.75">
      <c r="B2" s="439"/>
      <c r="C2" s="167" t="s">
        <v>795</v>
      </c>
    </row>
    <row r="3" spans="2:3" ht="15" customHeight="1">
      <c r="B3" s="440"/>
      <c r="C3" s="168" t="s">
        <v>796</v>
      </c>
    </row>
    <row r="4" spans="2:3" ht="15" customHeight="1">
      <c r="B4" s="169"/>
      <c r="C4" s="170">
        <v>0</v>
      </c>
    </row>
    <row r="5" spans="2:3" ht="15" customHeight="1">
      <c r="B5" s="169" t="s">
        <v>797</v>
      </c>
      <c r="C5" s="170">
        <v>37.2</v>
      </c>
    </row>
    <row r="6" spans="2:3" ht="15" customHeight="1">
      <c r="B6" s="165" t="s">
        <v>798</v>
      </c>
      <c r="C6" s="171">
        <v>37.2</v>
      </c>
    </row>
    <row r="7" spans="2:3" ht="15" customHeight="1">
      <c r="B7" s="165" t="s">
        <v>799</v>
      </c>
      <c r="C7" s="171">
        <v>37.2</v>
      </c>
    </row>
    <row r="8" spans="2:3" ht="15" customHeight="1">
      <c r="B8" s="165" t="s">
        <v>801</v>
      </c>
      <c r="C8" s="171">
        <v>42</v>
      </c>
    </row>
    <row r="9" spans="2:3" ht="15" customHeight="1">
      <c r="B9" s="165" t="s">
        <v>802</v>
      </c>
      <c r="C9" s="171">
        <v>42</v>
      </c>
    </row>
    <row r="10" spans="2:3" ht="15" customHeight="1">
      <c r="B10" s="165" t="s">
        <v>800</v>
      </c>
      <c r="C10" s="171">
        <v>42</v>
      </c>
    </row>
    <row r="11" spans="2:3" ht="15" customHeight="1">
      <c r="B11" s="165" t="s">
        <v>803</v>
      </c>
      <c r="C11" s="171">
        <v>25.1</v>
      </c>
    </row>
    <row r="12" spans="2:3" ht="15" customHeight="1">
      <c r="B12" s="165" t="s">
        <v>804</v>
      </c>
      <c r="C12" s="171">
        <v>21</v>
      </c>
    </row>
    <row r="13" spans="2:3" ht="15" customHeight="1">
      <c r="B13" s="165" t="s">
        <v>805</v>
      </c>
      <c r="C13" s="171">
        <v>33.5</v>
      </c>
    </row>
    <row r="14" spans="2:3" ht="15" customHeight="1">
      <c r="B14" s="165" t="s">
        <v>806</v>
      </c>
      <c r="C14" s="171">
        <v>21</v>
      </c>
    </row>
    <row r="15" spans="2:3" ht="15" customHeight="1">
      <c r="B15" s="165" t="s">
        <v>808</v>
      </c>
      <c r="C15" s="171">
        <v>50.2</v>
      </c>
    </row>
    <row r="16" spans="2:3" ht="15" customHeight="1">
      <c r="B16" s="165" t="s">
        <v>809</v>
      </c>
      <c r="C16" s="171">
        <v>16.7</v>
      </c>
    </row>
    <row r="17" spans="2:3" ht="15" customHeight="1">
      <c r="B17" s="165" t="s">
        <v>807</v>
      </c>
      <c r="C17" s="171">
        <v>29.3</v>
      </c>
    </row>
    <row r="18" spans="2:3" ht="15" customHeight="1">
      <c r="B18" s="165" t="s">
        <v>810</v>
      </c>
      <c r="C18" s="171">
        <v>16.7</v>
      </c>
    </row>
    <row r="19" spans="2:3" ht="15" customHeight="1">
      <c r="B19" s="165" t="s">
        <v>811</v>
      </c>
      <c r="C19" s="171">
        <v>25.1</v>
      </c>
    </row>
    <row r="20" spans="2:3" ht="15" customHeight="1">
      <c r="B20" s="165" t="s">
        <v>812</v>
      </c>
      <c r="C20" s="171">
        <v>29.3</v>
      </c>
    </row>
    <row r="21" spans="2:3" ht="15" customHeight="1">
      <c r="B21" s="165" t="s">
        <v>813</v>
      </c>
      <c r="C21" s="171">
        <v>42</v>
      </c>
    </row>
    <row r="22" spans="2:3" ht="15" customHeight="1">
      <c r="B22" s="165" t="s">
        <v>814</v>
      </c>
      <c r="C22" s="171">
        <v>25.1</v>
      </c>
    </row>
    <row r="23" spans="2:3" ht="15" customHeight="1">
      <c r="B23" s="165" t="s">
        <v>815</v>
      </c>
      <c r="C23" s="171">
        <v>37.2</v>
      </c>
    </row>
    <row r="24" spans="2:3" ht="15" customHeight="1">
      <c r="B24" s="165" t="s">
        <v>816</v>
      </c>
      <c r="C24" s="171">
        <v>33.5</v>
      </c>
    </row>
    <row r="25" spans="2:3" ht="15" customHeight="1">
      <c r="B25" s="165" t="s">
        <v>817</v>
      </c>
      <c r="C25" s="171">
        <v>42</v>
      </c>
    </row>
    <row r="26" spans="2:3" ht="15" customHeight="1">
      <c r="B26" s="165" t="s">
        <v>818</v>
      </c>
      <c r="C26" s="171">
        <v>33.5</v>
      </c>
    </row>
    <row r="27" spans="2:3" ht="15" customHeight="1">
      <c r="B27" s="165" t="s">
        <v>819</v>
      </c>
      <c r="C27" s="171">
        <v>42</v>
      </c>
    </row>
    <row r="28" spans="2:3" ht="15" customHeight="1">
      <c r="B28" s="165" t="s">
        <v>820</v>
      </c>
      <c r="C28" s="171">
        <v>25.1</v>
      </c>
    </row>
    <row r="29" spans="2:3" ht="15" customHeight="1">
      <c r="B29" s="165" t="s">
        <v>821</v>
      </c>
      <c r="C29" s="171">
        <v>21</v>
      </c>
    </row>
    <row r="30" spans="2:3" ht="15" customHeight="1">
      <c r="B30" s="165" t="s">
        <v>274</v>
      </c>
      <c r="C30" s="171">
        <v>16.7</v>
      </c>
    </row>
    <row r="31" spans="2:3" ht="15" customHeight="1">
      <c r="B31" s="165" t="s">
        <v>822</v>
      </c>
      <c r="C31" s="171">
        <v>16.7</v>
      </c>
    </row>
    <row r="32" spans="2:3" ht="15" customHeight="1">
      <c r="B32" s="165" t="s">
        <v>823</v>
      </c>
      <c r="C32" s="171">
        <v>37.2</v>
      </c>
    </row>
    <row r="33" spans="2:3" ht="15" customHeight="1">
      <c r="B33" s="165" t="s">
        <v>824</v>
      </c>
      <c r="C33" s="171">
        <v>42</v>
      </c>
    </row>
    <row r="34" spans="2:3" ht="15" customHeight="1">
      <c r="B34" s="165" t="s">
        <v>825</v>
      </c>
      <c r="C34" s="171">
        <v>33.5</v>
      </c>
    </row>
    <row r="35" spans="2:3" ht="15" customHeight="1">
      <c r="B35" s="165" t="s">
        <v>743</v>
      </c>
      <c r="C35" s="171">
        <v>16.7</v>
      </c>
    </row>
    <row r="36" spans="2:3" ht="15" customHeight="1">
      <c r="B36" s="165" t="s">
        <v>327</v>
      </c>
      <c r="C36" s="171">
        <v>8.4</v>
      </c>
    </row>
    <row r="37" spans="2:3" ht="15" customHeight="1">
      <c r="B37" s="165" t="s">
        <v>827</v>
      </c>
      <c r="C37" s="171">
        <v>42</v>
      </c>
    </row>
    <row r="38" spans="2:3" ht="15" customHeight="1">
      <c r="B38" s="165" t="s">
        <v>826</v>
      </c>
      <c r="C38" s="171">
        <v>33.5</v>
      </c>
    </row>
    <row r="39" spans="2:3" ht="15" customHeight="1">
      <c r="B39" s="165" t="s">
        <v>829</v>
      </c>
      <c r="C39" s="171">
        <v>33.8</v>
      </c>
    </row>
    <row r="40" spans="2:3" ht="15" customHeight="1">
      <c r="B40" s="165" t="s">
        <v>828</v>
      </c>
      <c r="C40" s="171">
        <v>42</v>
      </c>
    </row>
    <row r="41" spans="2:3" ht="15" customHeight="1">
      <c r="B41" s="165" t="s">
        <v>830</v>
      </c>
      <c r="C41" s="171">
        <v>46</v>
      </c>
    </row>
    <row r="42" spans="2:3" ht="15" customHeight="1">
      <c r="B42" s="165" t="s">
        <v>831</v>
      </c>
      <c r="C42" s="171">
        <v>16.7</v>
      </c>
    </row>
    <row r="43" spans="2:3" ht="15" customHeight="1">
      <c r="B43" s="165" t="s">
        <v>832</v>
      </c>
      <c r="C43" s="171">
        <v>16.7</v>
      </c>
    </row>
    <row r="44" spans="2:3" ht="15" customHeight="1">
      <c r="B44" s="165" t="s">
        <v>833</v>
      </c>
      <c r="C44" s="171">
        <v>21</v>
      </c>
    </row>
    <row r="45" spans="2:3" ht="15" customHeight="1">
      <c r="B45" s="165" t="s">
        <v>834</v>
      </c>
      <c r="C45" s="171">
        <v>4.2</v>
      </c>
    </row>
    <row r="46" spans="2:3" ht="15" customHeight="1">
      <c r="B46" s="165" t="s">
        <v>835</v>
      </c>
      <c r="C46" s="171">
        <v>31.4</v>
      </c>
    </row>
    <row r="47" spans="2:3" ht="15" customHeight="1">
      <c r="B47" s="165" t="s">
        <v>836</v>
      </c>
      <c r="C47" s="171">
        <v>33.5</v>
      </c>
    </row>
    <row r="48" spans="2:3" ht="15" customHeight="1">
      <c r="B48" s="165" t="s">
        <v>362</v>
      </c>
      <c r="C48" s="171">
        <v>16.7</v>
      </c>
    </row>
    <row r="49" spans="2:3" ht="15" customHeight="1">
      <c r="B49" s="165" t="s">
        <v>837</v>
      </c>
      <c r="C49" s="171">
        <v>21</v>
      </c>
    </row>
    <row r="50" spans="2:3" ht="15" customHeight="1">
      <c r="B50" s="165" t="s">
        <v>748</v>
      </c>
      <c r="C50" s="171">
        <v>42</v>
      </c>
    </row>
    <row r="51" spans="2:3" ht="15" customHeight="1">
      <c r="B51" s="165" t="s">
        <v>370</v>
      </c>
      <c r="C51" s="171">
        <v>16.7</v>
      </c>
    </row>
    <row r="52" spans="2:3" ht="15" customHeight="1">
      <c r="B52" s="165" t="s">
        <v>838</v>
      </c>
      <c r="C52" s="171">
        <v>16.7</v>
      </c>
    </row>
    <row r="53" spans="2:3" ht="15" customHeight="1">
      <c r="B53" s="165" t="s">
        <v>839</v>
      </c>
      <c r="C53" s="171">
        <v>16.7</v>
      </c>
    </row>
    <row r="54" spans="2:3" ht="15" customHeight="1">
      <c r="B54" s="165" t="s">
        <v>387</v>
      </c>
      <c r="C54" s="171">
        <v>25.1</v>
      </c>
    </row>
    <row r="55" spans="2:3" ht="15" customHeight="1">
      <c r="B55" s="165" t="s">
        <v>840</v>
      </c>
      <c r="C55" s="171">
        <v>46</v>
      </c>
    </row>
    <row r="56" spans="2:3" ht="15" customHeight="1">
      <c r="B56" s="165" t="s">
        <v>841</v>
      </c>
      <c r="C56" s="171">
        <v>46</v>
      </c>
    </row>
    <row r="57" spans="2:3" ht="15" customHeight="1">
      <c r="B57" s="165" t="s">
        <v>842</v>
      </c>
      <c r="C57" s="171">
        <v>46</v>
      </c>
    </row>
    <row r="58" spans="2:3" ht="15" customHeight="1">
      <c r="B58" s="165" t="s">
        <v>843</v>
      </c>
      <c r="C58" s="171">
        <v>50.2</v>
      </c>
    </row>
    <row r="59" spans="2:3" ht="15" customHeight="1">
      <c r="B59" s="165" t="s">
        <v>844</v>
      </c>
      <c r="C59" s="171">
        <v>21</v>
      </c>
    </row>
    <row r="60" spans="2:3" ht="15" customHeight="1">
      <c r="B60" s="165" t="s">
        <v>845</v>
      </c>
      <c r="C60" s="171">
        <v>37.2</v>
      </c>
    </row>
    <row r="61" spans="2:3" ht="15" customHeight="1">
      <c r="B61" s="165" t="s">
        <v>846</v>
      </c>
      <c r="C61" s="171">
        <v>29.3</v>
      </c>
    </row>
    <row r="62" spans="2:3" ht="15" customHeight="1">
      <c r="B62" s="165" t="s">
        <v>751</v>
      </c>
      <c r="C62" s="171">
        <v>21</v>
      </c>
    </row>
    <row r="63" spans="2:3" ht="15" customHeight="1">
      <c r="B63" s="165" t="s">
        <v>847</v>
      </c>
      <c r="C63" s="171">
        <v>42</v>
      </c>
    </row>
    <row r="64" spans="2:3" ht="15" customHeight="1">
      <c r="B64" s="165" t="s">
        <v>848</v>
      </c>
      <c r="C64" s="171">
        <v>33.5</v>
      </c>
    </row>
    <row r="65" spans="2:3" ht="15" customHeight="1">
      <c r="B65" s="165" t="s">
        <v>849</v>
      </c>
      <c r="C65" s="171">
        <v>37.2</v>
      </c>
    </row>
    <row r="66" spans="2:3" ht="15" customHeight="1">
      <c r="B66" s="165" t="s">
        <v>850</v>
      </c>
      <c r="C66" s="171">
        <v>42</v>
      </c>
    </row>
    <row r="67" spans="2:3" ht="15" customHeight="1">
      <c r="B67" s="165" t="s">
        <v>851</v>
      </c>
      <c r="C67" s="171">
        <v>4.2</v>
      </c>
    </row>
    <row r="68" spans="2:3" ht="15" customHeight="1">
      <c r="B68" s="165" t="s">
        <v>852</v>
      </c>
      <c r="C68" s="171">
        <v>46</v>
      </c>
    </row>
    <row r="69" spans="2:3" ht="15" customHeight="1">
      <c r="B69" s="165" t="s">
        <v>853</v>
      </c>
      <c r="C69" s="171">
        <v>33.5</v>
      </c>
    </row>
    <row r="70" spans="2:3" ht="15" customHeight="1">
      <c r="B70" s="165" t="s">
        <v>854</v>
      </c>
      <c r="C70" s="171">
        <v>50.2</v>
      </c>
    </row>
    <row r="71" spans="2:3" ht="15" customHeight="1">
      <c r="B71" s="165" t="s">
        <v>855</v>
      </c>
      <c r="C71" s="171">
        <v>42</v>
      </c>
    </row>
    <row r="72" spans="2:3" ht="15" customHeight="1">
      <c r="B72" s="165" t="s">
        <v>856</v>
      </c>
      <c r="C72" s="171">
        <v>33.5</v>
      </c>
    </row>
    <row r="73" spans="2:3" ht="15" customHeight="1">
      <c r="B73" s="165" t="s">
        <v>858</v>
      </c>
      <c r="C73" s="171">
        <v>33.5</v>
      </c>
    </row>
    <row r="74" spans="2:3" ht="15" customHeight="1">
      <c r="B74" s="165" t="s">
        <v>857</v>
      </c>
      <c r="C74" s="171">
        <v>25.1</v>
      </c>
    </row>
    <row r="75" spans="2:3" ht="15" customHeight="1">
      <c r="B75" s="165" t="s">
        <v>463</v>
      </c>
      <c r="C75" s="171">
        <v>25.1</v>
      </c>
    </row>
    <row r="76" spans="2:3" ht="15" customHeight="1">
      <c r="B76" s="165" t="s">
        <v>859</v>
      </c>
      <c r="C76" s="171">
        <v>25.1</v>
      </c>
    </row>
    <row r="77" spans="2:3" ht="15" customHeight="1">
      <c r="B77" s="165" t="s">
        <v>860</v>
      </c>
      <c r="C77" s="171">
        <v>42</v>
      </c>
    </row>
    <row r="78" spans="2:3" ht="15" customHeight="1">
      <c r="B78" s="165" t="s">
        <v>861</v>
      </c>
      <c r="C78" s="171">
        <v>16.7</v>
      </c>
    </row>
    <row r="79" spans="2:3" ht="15" customHeight="1">
      <c r="B79" s="165" t="s">
        <v>476</v>
      </c>
      <c r="C79" s="171">
        <v>42</v>
      </c>
    </row>
    <row r="80" spans="2:3" ht="15" customHeight="1">
      <c r="B80" s="165" t="s">
        <v>862</v>
      </c>
      <c r="C80" s="171">
        <v>46</v>
      </c>
    </row>
    <row r="81" spans="2:3" ht="15" customHeight="1">
      <c r="B81" s="165" t="s">
        <v>863</v>
      </c>
      <c r="C81" s="171">
        <v>16.7</v>
      </c>
    </row>
    <row r="82" spans="2:3" ht="15" customHeight="1">
      <c r="B82" s="165" t="s">
        <v>864</v>
      </c>
      <c r="C82" s="171">
        <v>46</v>
      </c>
    </row>
    <row r="83" spans="2:3" ht="15" customHeight="1">
      <c r="B83" s="165" t="s">
        <v>865</v>
      </c>
      <c r="C83" s="171">
        <v>46</v>
      </c>
    </row>
    <row r="84" spans="2:3" ht="15" customHeight="1">
      <c r="B84" s="165" t="s">
        <v>866</v>
      </c>
      <c r="C84" s="171">
        <v>46</v>
      </c>
    </row>
    <row r="85" spans="2:3" ht="15" customHeight="1">
      <c r="B85" s="165" t="s">
        <v>763</v>
      </c>
      <c r="C85" s="171">
        <v>142</v>
      </c>
    </row>
    <row r="86" spans="2:3" ht="15" customHeight="1">
      <c r="B86" s="165" t="s">
        <v>867</v>
      </c>
      <c r="C86" s="171">
        <v>16.7</v>
      </c>
    </row>
    <row r="87" spans="2:3" ht="15" customHeight="1">
      <c r="B87" s="165" t="s">
        <v>868</v>
      </c>
      <c r="C87" s="171">
        <v>8.4</v>
      </c>
    </row>
    <row r="88" spans="2:3" ht="15" customHeight="1">
      <c r="B88" s="165" t="s">
        <v>869</v>
      </c>
      <c r="C88" s="171">
        <v>21</v>
      </c>
    </row>
    <row r="89" spans="2:3" ht="15" customHeight="1">
      <c r="B89" s="165" t="s">
        <v>520</v>
      </c>
      <c r="C89" s="171">
        <v>16.7</v>
      </c>
    </row>
    <row r="90" spans="2:3" ht="15" customHeight="1">
      <c r="B90" s="165" t="s">
        <v>870</v>
      </c>
      <c r="C90" s="171">
        <v>16.7</v>
      </c>
    </row>
    <row r="91" spans="2:3" ht="15" customHeight="1">
      <c r="B91" s="165" t="s">
        <v>871</v>
      </c>
      <c r="C91" s="171">
        <v>2.1</v>
      </c>
    </row>
    <row r="92" spans="2:3" ht="15" customHeight="1">
      <c r="B92" s="165" t="s">
        <v>872</v>
      </c>
      <c r="C92" s="171">
        <v>16.7</v>
      </c>
    </row>
    <row r="93" spans="2:3" ht="15" customHeight="1">
      <c r="B93" s="165" t="s">
        <v>873</v>
      </c>
      <c r="C93" s="171">
        <v>25.1</v>
      </c>
    </row>
    <row r="94" spans="2:3" ht="15" customHeight="1">
      <c r="B94" s="165" t="s">
        <v>773</v>
      </c>
      <c r="C94" s="171">
        <v>16.7</v>
      </c>
    </row>
    <row r="95" spans="2:3" ht="15" customHeight="1">
      <c r="B95" s="165" t="s">
        <v>541</v>
      </c>
      <c r="C95" s="171">
        <v>37.2</v>
      </c>
    </row>
    <row r="96" spans="2:3" ht="15" customHeight="1">
      <c r="B96" s="165" t="s">
        <v>874</v>
      </c>
      <c r="C96" s="171">
        <v>50.2</v>
      </c>
    </row>
    <row r="97" spans="2:3" ht="15" customHeight="1">
      <c r="B97" s="165" t="s">
        <v>875</v>
      </c>
      <c r="C97" s="171">
        <v>8.4</v>
      </c>
    </row>
    <row r="98" spans="2:3" ht="15" customHeight="1">
      <c r="B98" s="165" t="s">
        <v>876</v>
      </c>
      <c r="C98" s="171">
        <v>29.3</v>
      </c>
    </row>
    <row r="99" spans="2:3" ht="15" customHeight="1">
      <c r="B99" s="165" t="s">
        <v>778</v>
      </c>
      <c r="C99" s="171">
        <v>8.4</v>
      </c>
    </row>
    <row r="100" spans="2:3" ht="15" customHeight="1">
      <c r="B100" s="165" t="s">
        <v>877</v>
      </c>
      <c r="C100" s="171">
        <v>46</v>
      </c>
    </row>
    <row r="101" spans="2:3" ht="15" customHeight="1">
      <c r="B101" s="165" t="s">
        <v>595</v>
      </c>
      <c r="C101" s="171">
        <v>16.7</v>
      </c>
    </row>
    <row r="102" spans="2:3" ht="15" customHeight="1">
      <c r="B102" s="165" t="s">
        <v>878</v>
      </c>
      <c r="C102" s="171">
        <v>46</v>
      </c>
    </row>
    <row r="103" spans="2:3" ht="15" customHeight="1">
      <c r="B103" s="165" t="s">
        <v>879</v>
      </c>
      <c r="C103" s="171">
        <v>50.2</v>
      </c>
    </row>
    <row r="104" spans="2:3" ht="15" customHeight="1">
      <c r="B104" s="165" t="s">
        <v>880</v>
      </c>
      <c r="C104" s="171">
        <v>42</v>
      </c>
    </row>
    <row r="105" spans="2:3" ht="15" customHeight="1">
      <c r="B105" s="165" t="s">
        <v>881</v>
      </c>
      <c r="C105" s="171">
        <v>29.3</v>
      </c>
    </row>
    <row r="106" spans="2:3" ht="15" customHeight="1">
      <c r="B106" s="165" t="s">
        <v>882</v>
      </c>
      <c r="C106" s="171">
        <v>29.3</v>
      </c>
    </row>
    <row r="107" spans="2:3" ht="15" customHeight="1">
      <c r="B107" s="165" t="s">
        <v>883</v>
      </c>
      <c r="C107" s="171">
        <v>25.1</v>
      </c>
    </row>
    <row r="108" spans="2:3" ht="15" customHeight="1">
      <c r="B108" s="165" t="s">
        <v>884</v>
      </c>
      <c r="C108" s="171">
        <v>42</v>
      </c>
    </row>
    <row r="109" spans="2:3" ht="15" customHeight="1">
      <c r="B109" s="165" t="s">
        <v>885</v>
      </c>
      <c r="C109" s="171">
        <v>42</v>
      </c>
    </row>
    <row r="110" spans="2:3" ht="15" customHeight="1">
      <c r="B110" s="165" t="s">
        <v>886</v>
      </c>
      <c r="C110" s="171">
        <v>46</v>
      </c>
    </row>
    <row r="111" spans="2:3" ht="15" customHeight="1">
      <c r="B111" s="165" t="s">
        <v>887</v>
      </c>
      <c r="C111" s="171">
        <v>4.2</v>
      </c>
    </row>
    <row r="112" spans="2:3" ht="15" customHeight="1">
      <c r="B112" s="165" t="s">
        <v>888</v>
      </c>
      <c r="C112" s="171">
        <v>25.1</v>
      </c>
    </row>
    <row r="113" spans="2:3" ht="15" customHeight="1">
      <c r="B113" s="165" t="s">
        <v>889</v>
      </c>
      <c r="C113" s="171">
        <v>46</v>
      </c>
    </row>
    <row r="114" spans="2:3" ht="15" customHeight="1">
      <c r="B114" s="165" t="s">
        <v>890</v>
      </c>
      <c r="C114" s="171">
        <v>16.7</v>
      </c>
    </row>
    <row r="115" spans="2:3" ht="15" customHeight="1">
      <c r="B115" s="165" t="s">
        <v>892</v>
      </c>
      <c r="C115" s="171">
        <v>25.1</v>
      </c>
    </row>
    <row r="116" spans="2:3" ht="15" customHeight="1">
      <c r="B116" s="165" t="s">
        <v>891</v>
      </c>
      <c r="C116" s="171">
        <v>42</v>
      </c>
    </row>
    <row r="117" spans="2:3" ht="15" customHeight="1">
      <c r="B117" s="165" t="s">
        <v>893</v>
      </c>
      <c r="C117" s="171">
        <v>21</v>
      </c>
    </row>
    <row r="118" spans="2:3" ht="15" customHeight="1">
      <c r="B118" s="165" t="s">
        <v>894</v>
      </c>
      <c r="C118" s="171">
        <v>21</v>
      </c>
    </row>
    <row r="119" spans="2:3" ht="15" customHeight="1">
      <c r="B119" s="165" t="s">
        <v>895</v>
      </c>
      <c r="C119" s="171">
        <v>16.7</v>
      </c>
    </row>
    <row r="120" spans="2:3" ht="15" customHeight="1">
      <c r="B120" s="165" t="s">
        <v>896</v>
      </c>
      <c r="C120" s="171">
        <v>4.2</v>
      </c>
    </row>
    <row r="121" spans="2:3" ht="15" customHeight="1">
      <c r="B121" s="165" t="s">
        <v>897</v>
      </c>
      <c r="C121" s="171">
        <v>12.5</v>
      </c>
    </row>
    <row r="122" spans="2:3" ht="15" customHeight="1">
      <c r="B122" s="165" t="s">
        <v>898</v>
      </c>
      <c r="C122" s="171">
        <v>16.7</v>
      </c>
    </row>
    <row r="123" spans="2:3" ht="15" customHeight="1">
      <c r="B123" s="165" t="s">
        <v>899</v>
      </c>
      <c r="C123" s="171">
        <v>16.7</v>
      </c>
    </row>
    <row r="124" spans="2:3" ht="15" customHeight="1">
      <c r="B124" s="165" t="s">
        <v>900</v>
      </c>
      <c r="C124" s="171">
        <v>46</v>
      </c>
    </row>
    <row r="125" spans="2:3" ht="15" customHeight="1">
      <c r="B125" s="165" t="s">
        <v>901</v>
      </c>
      <c r="C125" s="171">
        <v>42</v>
      </c>
    </row>
    <row r="126" spans="2:3" ht="15" customHeight="1">
      <c r="B126" s="165" t="s">
        <v>902</v>
      </c>
      <c r="C126" s="171">
        <v>16.7</v>
      </c>
    </row>
    <row r="127" spans="2:3" ht="15" customHeight="1">
      <c r="B127" s="165" t="s">
        <v>903</v>
      </c>
      <c r="C127" s="171">
        <v>33.5</v>
      </c>
    </row>
    <row r="128" spans="2:3" ht="15" customHeight="1">
      <c r="B128" s="165" t="s">
        <v>904</v>
      </c>
      <c r="C128" s="171">
        <v>8.4</v>
      </c>
    </row>
    <row r="129" spans="2:3" ht="15" customHeight="1">
      <c r="B129" s="172" t="s">
        <v>905</v>
      </c>
      <c r="C129" s="173">
        <v>16.7</v>
      </c>
    </row>
  </sheetData>
  <sheetProtection sheet="1"/>
  <mergeCells count="1">
    <mergeCell ref="B1:B3"/>
  </mergeCells>
  <printOptions/>
  <pageMargins left="0.75" right="0.75" top="1" bottom="1" header="0" footer="0"/>
  <pageSetup horizontalDpi="1200" verticalDpi="12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B1:D484"/>
  <sheetViews>
    <sheetView workbookViewId="0" topLeftCell="A1">
      <selection activeCell="B26" sqref="B26"/>
    </sheetView>
  </sheetViews>
  <sheetFormatPr defaultColWidth="11.57421875" defaultRowHeight="15" customHeight="1"/>
  <cols>
    <col min="1" max="1" width="5.7109375" style="13" customWidth="1"/>
    <col min="2" max="2" width="44.140625" style="13" bestFit="1" customWidth="1"/>
    <col min="3" max="3" width="11.28125" style="159" customWidth="1"/>
    <col min="4" max="4" width="7.7109375" style="159" customWidth="1"/>
    <col min="5" max="5" width="11.421875" style="159" customWidth="1"/>
    <col min="6" max="16384" width="11.421875" style="13" customWidth="1"/>
  </cols>
  <sheetData>
    <row r="1" spans="2:4" s="174" customFormat="1" ht="18">
      <c r="B1" s="163" t="s">
        <v>187</v>
      </c>
      <c r="C1" s="158" t="s">
        <v>985</v>
      </c>
      <c r="D1" s="441" t="s">
        <v>986</v>
      </c>
    </row>
    <row r="2" spans="2:4" s="174" customFormat="1" ht="15">
      <c r="B2" s="164" t="s">
        <v>255</v>
      </c>
      <c r="C2" s="160" t="s">
        <v>977</v>
      </c>
      <c r="D2" s="442"/>
    </row>
    <row r="3" spans="2:4" ht="15" customHeight="1">
      <c r="B3" s="169"/>
      <c r="C3" s="175"/>
      <c r="D3" s="170"/>
    </row>
    <row r="4" spans="2:4" ht="15" customHeight="1">
      <c r="B4" s="169" t="s">
        <v>256</v>
      </c>
      <c r="C4" s="175">
        <v>200</v>
      </c>
      <c r="D4" s="170">
        <v>1.5</v>
      </c>
    </row>
    <row r="5" spans="2:4" ht="15" customHeight="1">
      <c r="B5" s="165" t="s">
        <v>257</v>
      </c>
      <c r="C5" s="176">
        <v>1000</v>
      </c>
      <c r="D5" s="171">
        <v>2</v>
      </c>
    </row>
    <row r="6" spans="2:4" ht="15" customHeight="1">
      <c r="B6" s="165" t="s">
        <v>258</v>
      </c>
      <c r="C6" s="177">
        <v>900</v>
      </c>
      <c r="D6" s="171">
        <v>1.5</v>
      </c>
    </row>
    <row r="7" spans="2:4" ht="15" customHeight="1">
      <c r="B7" s="165" t="s">
        <v>259</v>
      </c>
      <c r="C7" s="176">
        <v>1000</v>
      </c>
      <c r="D7" s="171">
        <v>2</v>
      </c>
    </row>
    <row r="8" spans="2:4" ht="15" customHeight="1">
      <c r="B8" s="165" t="s">
        <v>129</v>
      </c>
      <c r="C8" s="177">
        <v>40</v>
      </c>
      <c r="D8" s="171">
        <v>1</v>
      </c>
    </row>
    <row r="9" spans="2:4" ht="15" customHeight="1">
      <c r="B9" s="165" t="s">
        <v>260</v>
      </c>
      <c r="C9" s="177">
        <v>200</v>
      </c>
      <c r="D9" s="171">
        <v>1</v>
      </c>
    </row>
    <row r="10" spans="2:4" ht="15" customHeight="1">
      <c r="B10" s="165" t="s">
        <v>261</v>
      </c>
      <c r="C10" s="177">
        <v>700</v>
      </c>
      <c r="D10" s="171">
        <v>1.5</v>
      </c>
    </row>
    <row r="11" spans="2:4" ht="15" customHeight="1">
      <c r="B11" s="165" t="s">
        <v>262</v>
      </c>
      <c r="C11" s="177">
        <v>40</v>
      </c>
      <c r="D11" s="171">
        <v>1</v>
      </c>
    </row>
    <row r="12" spans="2:4" ht="15" customHeight="1">
      <c r="B12" s="165" t="s">
        <v>263</v>
      </c>
      <c r="C12" s="177">
        <v>80</v>
      </c>
      <c r="D12" s="171">
        <v>1</v>
      </c>
    </row>
    <row r="13" spans="2:4" ht="15" customHeight="1">
      <c r="B13" s="165" t="s">
        <v>264</v>
      </c>
      <c r="C13" s="177">
        <v>400</v>
      </c>
      <c r="D13" s="171">
        <v>1.5</v>
      </c>
    </row>
    <row r="14" spans="2:4" ht="15" customHeight="1">
      <c r="B14" s="165" t="s">
        <v>265</v>
      </c>
      <c r="C14" s="177">
        <v>800</v>
      </c>
      <c r="D14" s="171">
        <v>1.5</v>
      </c>
    </row>
    <row r="15" spans="2:4" ht="15" customHeight="1">
      <c r="B15" s="165" t="s">
        <v>266</v>
      </c>
      <c r="C15" s="177">
        <v>300</v>
      </c>
      <c r="D15" s="171">
        <v>1</v>
      </c>
    </row>
    <row r="16" spans="2:4" ht="15" customHeight="1">
      <c r="B16" s="165" t="s">
        <v>267</v>
      </c>
      <c r="C16" s="177">
        <v>80</v>
      </c>
      <c r="D16" s="171">
        <v>1</v>
      </c>
    </row>
    <row r="17" spans="2:4" ht="15" customHeight="1">
      <c r="B17" s="165" t="s">
        <v>268</v>
      </c>
      <c r="C17" s="177">
        <v>200</v>
      </c>
      <c r="D17" s="171">
        <v>1</v>
      </c>
    </row>
    <row r="18" spans="2:4" ht="15" customHeight="1">
      <c r="B18" s="165" t="s">
        <v>269</v>
      </c>
      <c r="C18" s="177">
        <v>300</v>
      </c>
      <c r="D18" s="171">
        <v>1.5</v>
      </c>
    </row>
    <row r="19" spans="2:4" ht="15" customHeight="1">
      <c r="B19" s="165" t="s">
        <v>270</v>
      </c>
      <c r="C19" s="177">
        <v>800</v>
      </c>
      <c r="D19" s="171">
        <v>1.5</v>
      </c>
    </row>
    <row r="20" spans="2:4" ht="15" customHeight="1">
      <c r="B20" s="165" t="s">
        <v>271</v>
      </c>
      <c r="C20" s="176">
        <v>1000</v>
      </c>
      <c r="D20" s="171">
        <v>2</v>
      </c>
    </row>
    <row r="21" spans="2:4" ht="15" customHeight="1">
      <c r="B21" s="165" t="s">
        <v>272</v>
      </c>
      <c r="C21" s="177">
        <v>200</v>
      </c>
      <c r="D21" s="171">
        <v>1</v>
      </c>
    </row>
    <row r="22" spans="2:4" ht="15" customHeight="1">
      <c r="B22" s="165" t="s">
        <v>273</v>
      </c>
      <c r="C22" s="176">
        <v>1200</v>
      </c>
      <c r="D22" s="171">
        <v>2</v>
      </c>
    </row>
    <row r="23" spans="2:4" ht="15" customHeight="1">
      <c r="B23" s="165" t="s">
        <v>274</v>
      </c>
      <c r="C23" s="176">
        <v>2000</v>
      </c>
      <c r="D23" s="171">
        <v>2</v>
      </c>
    </row>
    <row r="24" spans="2:4" ht="15" customHeight="1">
      <c r="B24" s="165" t="s">
        <v>275</v>
      </c>
      <c r="C24" s="177">
        <v>800</v>
      </c>
      <c r="D24" s="171">
        <v>1.5</v>
      </c>
    </row>
    <row r="25" spans="2:4" ht="15" customHeight="1">
      <c r="B25" s="165" t="s">
        <v>276</v>
      </c>
      <c r="C25" s="177">
        <v>40</v>
      </c>
      <c r="D25" s="171">
        <v>1</v>
      </c>
    </row>
    <row r="26" spans="2:4" ht="15" customHeight="1">
      <c r="B26" s="165" t="s">
        <v>277</v>
      </c>
      <c r="C26" s="177">
        <v>40</v>
      </c>
      <c r="D26" s="171">
        <v>1</v>
      </c>
    </row>
    <row r="27" spans="2:4" ht="15" customHeight="1">
      <c r="B27" s="165" t="s">
        <v>278</v>
      </c>
      <c r="C27" s="177">
        <v>200</v>
      </c>
      <c r="D27" s="171">
        <v>1</v>
      </c>
    </row>
    <row r="28" spans="2:4" ht="15" customHeight="1">
      <c r="B28" s="165" t="s">
        <v>279</v>
      </c>
      <c r="C28" s="177">
        <v>700</v>
      </c>
      <c r="D28" s="171">
        <v>1.5</v>
      </c>
    </row>
    <row r="29" spans="2:4" ht="15" customHeight="1">
      <c r="B29" s="165" t="s">
        <v>280</v>
      </c>
      <c r="C29" s="177">
        <v>300</v>
      </c>
      <c r="D29" s="171">
        <v>1</v>
      </c>
    </row>
    <row r="30" spans="2:4" ht="15" customHeight="1">
      <c r="B30" s="165" t="s">
        <v>281</v>
      </c>
      <c r="C30" s="177">
        <v>400</v>
      </c>
      <c r="D30" s="171">
        <v>1</v>
      </c>
    </row>
    <row r="31" spans="2:4" ht="15" customHeight="1">
      <c r="B31" s="165" t="s">
        <v>282</v>
      </c>
      <c r="C31" s="177">
        <v>300</v>
      </c>
      <c r="D31" s="171">
        <v>1</v>
      </c>
    </row>
    <row r="32" spans="2:4" ht="15" customHeight="1">
      <c r="B32" s="165" t="s">
        <v>283</v>
      </c>
      <c r="C32" s="177">
        <v>300</v>
      </c>
      <c r="D32" s="171">
        <v>1</v>
      </c>
    </row>
    <row r="33" spans="2:4" ht="15" customHeight="1">
      <c r="B33" s="165" t="s">
        <v>284</v>
      </c>
      <c r="C33" s="177">
        <v>400</v>
      </c>
      <c r="D33" s="171">
        <v>1</v>
      </c>
    </row>
    <row r="34" spans="2:4" ht="15" customHeight="1">
      <c r="B34" s="165" t="s">
        <v>285</v>
      </c>
      <c r="C34" s="177">
        <v>500</v>
      </c>
      <c r="D34" s="171">
        <v>1</v>
      </c>
    </row>
    <row r="35" spans="2:4" ht="15" customHeight="1">
      <c r="B35" s="165" t="s">
        <v>286</v>
      </c>
      <c r="C35" s="177">
        <v>400</v>
      </c>
      <c r="D35" s="171">
        <v>1</v>
      </c>
    </row>
    <row r="36" spans="2:4" ht="15" customHeight="1">
      <c r="B36" s="165" t="s">
        <v>287</v>
      </c>
      <c r="C36" s="177">
        <v>500</v>
      </c>
      <c r="D36" s="171">
        <v>1</v>
      </c>
    </row>
    <row r="37" spans="2:4" ht="15" customHeight="1">
      <c r="B37" s="165" t="s">
        <v>288</v>
      </c>
      <c r="C37" s="177">
        <v>300</v>
      </c>
      <c r="D37" s="171">
        <v>1</v>
      </c>
    </row>
    <row r="38" spans="2:4" ht="15" customHeight="1">
      <c r="B38" s="165" t="s">
        <v>289</v>
      </c>
      <c r="C38" s="177">
        <v>400</v>
      </c>
      <c r="D38" s="171">
        <v>1</v>
      </c>
    </row>
    <row r="39" spans="2:4" ht="15" customHeight="1">
      <c r="B39" s="165" t="s">
        <v>290</v>
      </c>
      <c r="C39" s="177">
        <v>300</v>
      </c>
      <c r="D39" s="171">
        <v>1</v>
      </c>
    </row>
    <row r="40" spans="2:4" ht="15" customHeight="1">
      <c r="B40" s="165" t="s">
        <v>291</v>
      </c>
      <c r="C40" s="177">
        <v>100</v>
      </c>
      <c r="D40" s="171">
        <v>1</v>
      </c>
    </row>
    <row r="41" spans="2:4" ht="15" customHeight="1">
      <c r="B41" s="165" t="s">
        <v>292</v>
      </c>
      <c r="C41" s="177">
        <v>700</v>
      </c>
      <c r="D41" s="171">
        <v>2</v>
      </c>
    </row>
    <row r="42" spans="2:4" ht="15" customHeight="1">
      <c r="B42" s="165" t="s">
        <v>293</v>
      </c>
      <c r="C42" s="177">
        <v>200</v>
      </c>
      <c r="D42" s="171">
        <v>1</v>
      </c>
    </row>
    <row r="43" spans="2:4" ht="15" customHeight="1">
      <c r="B43" s="165" t="s">
        <v>294</v>
      </c>
      <c r="C43" s="177">
        <v>600</v>
      </c>
      <c r="D43" s="171">
        <v>1</v>
      </c>
    </row>
    <row r="44" spans="2:4" ht="15" customHeight="1">
      <c r="B44" s="165" t="s">
        <v>295</v>
      </c>
      <c r="C44" s="177">
        <v>200</v>
      </c>
      <c r="D44" s="171">
        <v>1.5</v>
      </c>
    </row>
    <row r="45" spans="2:4" ht="15" customHeight="1">
      <c r="B45" s="165" t="s">
        <v>296</v>
      </c>
      <c r="C45" s="177">
        <v>400</v>
      </c>
      <c r="D45" s="171">
        <v>1.5</v>
      </c>
    </row>
    <row r="46" spans="2:4" ht="15" customHeight="1">
      <c r="B46" s="165" t="s">
        <v>297</v>
      </c>
      <c r="C46" s="176">
        <v>4200</v>
      </c>
      <c r="D46" s="171">
        <v>2</v>
      </c>
    </row>
    <row r="47" spans="2:4" ht="15" customHeight="1">
      <c r="B47" s="165" t="s">
        <v>298</v>
      </c>
      <c r="C47" s="176">
        <v>1000</v>
      </c>
      <c r="D47" s="171">
        <v>2</v>
      </c>
    </row>
    <row r="48" spans="2:4" ht="15" customHeight="1">
      <c r="B48" s="165" t="s">
        <v>299</v>
      </c>
      <c r="C48" s="177">
        <v>300</v>
      </c>
      <c r="D48" s="171">
        <v>1</v>
      </c>
    </row>
    <row r="49" spans="2:4" ht="15" customHeight="1">
      <c r="B49" s="165" t="s">
        <v>300</v>
      </c>
      <c r="C49" s="177">
        <v>200</v>
      </c>
      <c r="D49" s="171">
        <v>1</v>
      </c>
    </row>
    <row r="50" spans="2:4" ht="15" customHeight="1">
      <c r="B50" s="165" t="s">
        <v>301</v>
      </c>
      <c r="C50" s="177">
        <v>80</v>
      </c>
      <c r="D50" s="171">
        <v>1</v>
      </c>
    </row>
    <row r="51" spans="2:4" ht="15" customHeight="1">
      <c r="B51" s="165" t="s">
        <v>302</v>
      </c>
      <c r="C51" s="177">
        <v>80</v>
      </c>
      <c r="D51" s="171">
        <v>1</v>
      </c>
    </row>
    <row r="52" spans="2:4" ht="15" customHeight="1">
      <c r="B52" s="165" t="s">
        <v>303</v>
      </c>
      <c r="C52" s="177">
        <v>200</v>
      </c>
      <c r="D52" s="171">
        <v>1</v>
      </c>
    </row>
    <row r="53" spans="2:4" ht="15" customHeight="1">
      <c r="B53" s="165" t="s">
        <v>304</v>
      </c>
      <c r="C53" s="177">
        <v>80</v>
      </c>
      <c r="D53" s="171">
        <v>1</v>
      </c>
    </row>
    <row r="54" spans="2:4" ht="15" customHeight="1">
      <c r="B54" s="165" t="s">
        <v>305</v>
      </c>
      <c r="C54" s="177">
        <v>300</v>
      </c>
      <c r="D54" s="171">
        <v>1</v>
      </c>
    </row>
    <row r="55" spans="2:4" ht="15" customHeight="1">
      <c r="B55" s="165" t="s">
        <v>306</v>
      </c>
      <c r="C55" s="177">
        <v>200</v>
      </c>
      <c r="D55" s="171">
        <v>1</v>
      </c>
    </row>
    <row r="56" spans="2:4" ht="15" customHeight="1">
      <c r="B56" s="165" t="s">
        <v>307</v>
      </c>
      <c r="C56" s="177">
        <v>80</v>
      </c>
      <c r="D56" s="171">
        <v>1</v>
      </c>
    </row>
    <row r="57" spans="2:4" ht="15" customHeight="1">
      <c r="B57" s="165" t="s">
        <v>308</v>
      </c>
      <c r="C57" s="177">
        <v>80</v>
      </c>
      <c r="D57" s="171">
        <v>1</v>
      </c>
    </row>
    <row r="58" spans="2:4" ht="15" customHeight="1">
      <c r="B58" s="165" t="s">
        <v>309</v>
      </c>
      <c r="C58" s="177">
        <v>100</v>
      </c>
      <c r="D58" s="171">
        <v>1</v>
      </c>
    </row>
    <row r="59" spans="2:4" ht="15" customHeight="1">
      <c r="B59" s="165" t="s">
        <v>310</v>
      </c>
      <c r="C59" s="177">
        <v>80</v>
      </c>
      <c r="D59" s="171">
        <v>1</v>
      </c>
    </row>
    <row r="60" spans="2:4" ht="15" customHeight="1">
      <c r="B60" s="165" t="s">
        <v>311</v>
      </c>
      <c r="C60" s="177">
        <v>40</v>
      </c>
      <c r="D60" s="171">
        <v>1</v>
      </c>
    </row>
    <row r="61" spans="2:4" ht="15" customHeight="1">
      <c r="B61" s="165" t="s">
        <v>312</v>
      </c>
      <c r="C61" s="177">
        <v>200</v>
      </c>
      <c r="D61" s="171">
        <v>1</v>
      </c>
    </row>
    <row r="62" spans="2:4" ht="15" customHeight="1">
      <c r="B62" s="165" t="s">
        <v>313</v>
      </c>
      <c r="C62" s="177">
        <v>80</v>
      </c>
      <c r="D62" s="171">
        <v>1</v>
      </c>
    </row>
    <row r="63" spans="2:4" ht="15" customHeight="1">
      <c r="B63" s="165" t="s">
        <v>314</v>
      </c>
      <c r="C63" s="177">
        <v>300</v>
      </c>
      <c r="D63" s="171">
        <v>1</v>
      </c>
    </row>
    <row r="64" spans="2:4" ht="15" customHeight="1">
      <c r="B64" s="165" t="s">
        <v>315</v>
      </c>
      <c r="C64" s="177">
        <v>400</v>
      </c>
      <c r="D64" s="171">
        <v>1.5</v>
      </c>
    </row>
    <row r="65" spans="2:4" ht="15" customHeight="1">
      <c r="B65" s="165" t="s">
        <v>316</v>
      </c>
      <c r="C65" s="177">
        <v>800</v>
      </c>
      <c r="D65" s="171">
        <v>1.5</v>
      </c>
    </row>
    <row r="66" spans="2:4" ht="15" customHeight="1">
      <c r="B66" s="165" t="s">
        <v>317</v>
      </c>
      <c r="C66" s="177">
        <v>200</v>
      </c>
      <c r="D66" s="171">
        <v>1</v>
      </c>
    </row>
    <row r="67" spans="2:4" ht="15" customHeight="1">
      <c r="B67" s="165" t="s">
        <v>318</v>
      </c>
      <c r="C67" s="177">
        <v>200</v>
      </c>
      <c r="D67" s="171">
        <v>1</v>
      </c>
    </row>
    <row r="68" spans="2:4" ht="15" customHeight="1">
      <c r="B68" s="165" t="s">
        <v>319</v>
      </c>
      <c r="C68" s="177">
        <v>700</v>
      </c>
      <c r="D68" s="171">
        <v>1.5</v>
      </c>
    </row>
    <row r="69" spans="2:4" ht="15" customHeight="1">
      <c r="B69" s="165" t="s">
        <v>320</v>
      </c>
      <c r="C69" s="177">
        <v>300</v>
      </c>
      <c r="D69" s="171">
        <v>1.5</v>
      </c>
    </row>
    <row r="70" spans="2:4" ht="15" customHeight="1">
      <c r="B70" s="165" t="s">
        <v>321</v>
      </c>
      <c r="C70" s="177">
        <v>500</v>
      </c>
      <c r="D70" s="171">
        <v>1.5</v>
      </c>
    </row>
    <row r="71" spans="2:4" ht="15" customHeight="1">
      <c r="B71" s="165" t="s">
        <v>322</v>
      </c>
      <c r="C71" s="177">
        <v>300</v>
      </c>
      <c r="D71" s="171">
        <v>1</v>
      </c>
    </row>
    <row r="72" spans="2:4" ht="15" customHeight="1">
      <c r="B72" s="165" t="s">
        <v>323</v>
      </c>
      <c r="C72" s="177">
        <v>300</v>
      </c>
      <c r="D72" s="171">
        <v>1</v>
      </c>
    </row>
    <row r="73" spans="2:4" ht="15" customHeight="1">
      <c r="B73" s="165" t="s">
        <v>324</v>
      </c>
      <c r="C73" s="177">
        <v>200</v>
      </c>
      <c r="D73" s="171">
        <v>1</v>
      </c>
    </row>
    <row r="74" spans="2:4" ht="15" customHeight="1">
      <c r="B74" s="165" t="s">
        <v>325</v>
      </c>
      <c r="C74" s="177">
        <v>200</v>
      </c>
      <c r="D74" s="171">
        <v>1.5</v>
      </c>
    </row>
    <row r="75" spans="2:4" ht="15" customHeight="1">
      <c r="B75" s="165" t="s">
        <v>326</v>
      </c>
      <c r="C75" s="177">
        <v>800</v>
      </c>
      <c r="D75" s="171">
        <v>1.5</v>
      </c>
    </row>
    <row r="76" spans="2:4" ht="15" customHeight="1">
      <c r="B76" s="165" t="s">
        <v>327</v>
      </c>
      <c r="C76" s="177">
        <v>400</v>
      </c>
      <c r="D76" s="171">
        <v>2</v>
      </c>
    </row>
    <row r="77" spans="2:4" ht="15" customHeight="1">
      <c r="B77" s="165" t="s">
        <v>328</v>
      </c>
      <c r="C77" s="177">
        <v>300</v>
      </c>
      <c r="D77" s="171">
        <v>1</v>
      </c>
    </row>
    <row r="78" spans="2:4" ht="15" customHeight="1">
      <c r="B78" s="165" t="s">
        <v>329</v>
      </c>
      <c r="C78" s="177">
        <v>600</v>
      </c>
      <c r="D78" s="171">
        <v>1.5</v>
      </c>
    </row>
    <row r="79" spans="2:4" ht="15" customHeight="1">
      <c r="B79" s="165" t="s">
        <v>330</v>
      </c>
      <c r="C79" s="177">
        <v>600</v>
      </c>
      <c r="D79" s="171">
        <v>1.5</v>
      </c>
    </row>
    <row r="80" spans="2:4" ht="15" customHeight="1">
      <c r="B80" s="165" t="s">
        <v>331</v>
      </c>
      <c r="C80" s="177">
        <v>200</v>
      </c>
      <c r="D80" s="171">
        <v>1</v>
      </c>
    </row>
    <row r="81" spans="2:4" ht="15" customHeight="1">
      <c r="B81" s="165" t="s">
        <v>332</v>
      </c>
      <c r="C81" s="176">
        <v>5000</v>
      </c>
      <c r="D81" s="171">
        <v>2</v>
      </c>
    </row>
    <row r="82" spans="2:4" ht="15" customHeight="1">
      <c r="B82" s="165" t="s">
        <v>333</v>
      </c>
      <c r="C82" s="176">
        <v>2000</v>
      </c>
      <c r="D82" s="171">
        <v>2</v>
      </c>
    </row>
    <row r="83" spans="2:4" ht="15" customHeight="1">
      <c r="B83" s="165" t="s">
        <v>334</v>
      </c>
      <c r="C83" s="176">
        <v>1000</v>
      </c>
      <c r="D83" s="171">
        <v>2</v>
      </c>
    </row>
    <row r="84" spans="2:4" ht="15" customHeight="1">
      <c r="B84" s="165" t="s">
        <v>335</v>
      </c>
      <c r="C84" s="177">
        <v>80</v>
      </c>
      <c r="D84" s="171">
        <v>1.5</v>
      </c>
    </row>
    <row r="85" spans="2:4" ht="15" customHeight="1">
      <c r="B85" s="165" t="s">
        <v>336</v>
      </c>
      <c r="C85" s="177">
        <v>700</v>
      </c>
      <c r="D85" s="171">
        <v>1.5</v>
      </c>
    </row>
    <row r="86" spans="2:4" ht="15" customHeight="1">
      <c r="B86" s="165" t="s">
        <v>337</v>
      </c>
      <c r="C86" s="177">
        <v>500</v>
      </c>
      <c r="D86" s="171">
        <v>1.5</v>
      </c>
    </row>
    <row r="87" spans="2:4" ht="15" customHeight="1">
      <c r="B87" s="165" t="s">
        <v>338</v>
      </c>
      <c r="C87" s="177">
        <v>80</v>
      </c>
      <c r="D87" s="171">
        <v>1</v>
      </c>
    </row>
    <row r="88" spans="2:4" ht="15" customHeight="1">
      <c r="B88" s="165" t="s">
        <v>339</v>
      </c>
      <c r="C88" s="177">
        <v>300</v>
      </c>
      <c r="D88" s="171">
        <v>1</v>
      </c>
    </row>
    <row r="89" spans="2:4" ht="15" customHeight="1">
      <c r="B89" s="165" t="s">
        <v>340</v>
      </c>
      <c r="C89" s="177">
        <v>200</v>
      </c>
      <c r="D89" s="171">
        <v>1</v>
      </c>
    </row>
    <row r="90" spans="2:4" ht="15" customHeight="1">
      <c r="B90" s="165" t="s">
        <v>341</v>
      </c>
      <c r="C90" s="176">
        <v>2000</v>
      </c>
      <c r="D90" s="171">
        <v>1</v>
      </c>
    </row>
    <row r="91" spans="2:4" ht="15" customHeight="1">
      <c r="B91" s="165" t="s">
        <v>342</v>
      </c>
      <c r="C91" s="177">
        <v>200</v>
      </c>
      <c r="D91" s="171">
        <v>1</v>
      </c>
    </row>
    <row r="92" spans="2:4" ht="15" customHeight="1">
      <c r="B92" s="165" t="s">
        <v>343</v>
      </c>
      <c r="C92" s="177">
        <v>80</v>
      </c>
      <c r="D92" s="171">
        <v>1</v>
      </c>
    </row>
    <row r="93" spans="2:4" ht="15" customHeight="1">
      <c r="B93" s="165" t="s">
        <v>344</v>
      </c>
      <c r="C93" s="177">
        <v>400</v>
      </c>
      <c r="D93" s="171">
        <v>1.5</v>
      </c>
    </row>
    <row r="94" spans="2:4" ht="15" customHeight="1">
      <c r="B94" s="165" t="s">
        <v>345</v>
      </c>
      <c r="C94" s="177">
        <v>300</v>
      </c>
      <c r="D94" s="171">
        <v>1</v>
      </c>
    </row>
    <row r="95" spans="2:4" ht="15" customHeight="1">
      <c r="B95" s="165" t="s">
        <v>346</v>
      </c>
      <c r="C95" s="177">
        <v>800</v>
      </c>
      <c r="D95" s="171">
        <v>2</v>
      </c>
    </row>
    <row r="96" spans="2:4" ht="15" customHeight="1">
      <c r="B96" s="165" t="s">
        <v>347</v>
      </c>
      <c r="C96" s="177">
        <v>300</v>
      </c>
      <c r="D96" s="171">
        <v>1</v>
      </c>
    </row>
    <row r="97" spans="2:4" ht="15" customHeight="1">
      <c r="B97" s="165" t="s">
        <v>348</v>
      </c>
      <c r="C97" s="177">
        <v>400</v>
      </c>
      <c r="D97" s="171">
        <v>1.5</v>
      </c>
    </row>
    <row r="98" spans="2:4" ht="15" customHeight="1">
      <c r="B98" s="165" t="s">
        <v>349</v>
      </c>
      <c r="C98" s="176">
        <v>1000</v>
      </c>
      <c r="D98" s="171">
        <v>2</v>
      </c>
    </row>
    <row r="99" spans="2:4" ht="15" customHeight="1">
      <c r="B99" s="165" t="s">
        <v>350</v>
      </c>
      <c r="C99" s="177">
        <v>80</v>
      </c>
      <c r="D99" s="171">
        <v>1</v>
      </c>
    </row>
    <row r="100" spans="2:4" ht="15" customHeight="1">
      <c r="B100" s="165" t="s">
        <v>351</v>
      </c>
      <c r="C100" s="177">
        <v>200</v>
      </c>
      <c r="D100" s="171">
        <v>1</v>
      </c>
    </row>
    <row r="101" spans="2:4" ht="15" customHeight="1">
      <c r="B101" s="165" t="s">
        <v>352</v>
      </c>
      <c r="C101" s="177">
        <v>300</v>
      </c>
      <c r="D101" s="171">
        <v>1</v>
      </c>
    </row>
    <row r="102" spans="2:4" ht="15" customHeight="1">
      <c r="B102" s="165" t="s">
        <v>353</v>
      </c>
      <c r="C102" s="177">
        <v>500</v>
      </c>
      <c r="D102" s="171" t="s">
        <v>354</v>
      </c>
    </row>
    <row r="103" spans="2:4" ht="15" customHeight="1">
      <c r="B103" s="165" t="s">
        <v>355</v>
      </c>
      <c r="C103" s="177">
        <v>600</v>
      </c>
      <c r="D103" s="171">
        <v>1.5</v>
      </c>
    </row>
    <row r="104" spans="2:4" ht="15" customHeight="1">
      <c r="B104" s="165" t="s">
        <v>356</v>
      </c>
      <c r="C104" s="177">
        <v>500</v>
      </c>
      <c r="D104" s="171">
        <v>1</v>
      </c>
    </row>
    <row r="105" spans="2:4" ht="15" customHeight="1">
      <c r="B105" s="165" t="s">
        <v>357</v>
      </c>
      <c r="C105" s="177">
        <v>300</v>
      </c>
      <c r="D105" s="171">
        <v>1</v>
      </c>
    </row>
    <row r="106" spans="2:4" ht="15" customHeight="1">
      <c r="B106" s="165" t="s">
        <v>358</v>
      </c>
      <c r="C106" s="177">
        <v>400</v>
      </c>
      <c r="D106" s="171">
        <v>1</v>
      </c>
    </row>
    <row r="107" spans="2:4" ht="15" customHeight="1">
      <c r="B107" s="165" t="s">
        <v>359</v>
      </c>
      <c r="C107" s="177">
        <v>800</v>
      </c>
      <c r="D107" s="171">
        <v>1.5</v>
      </c>
    </row>
    <row r="108" spans="2:4" ht="15" customHeight="1">
      <c r="B108" s="165" t="s">
        <v>360</v>
      </c>
      <c r="C108" s="177">
        <v>40</v>
      </c>
      <c r="D108" s="171">
        <v>1</v>
      </c>
    </row>
    <row r="109" spans="2:4" ht="15" customHeight="1">
      <c r="B109" s="165" t="s">
        <v>361</v>
      </c>
      <c r="C109" s="177">
        <v>500</v>
      </c>
      <c r="D109" s="171">
        <v>1.5</v>
      </c>
    </row>
    <row r="110" spans="2:4" ht="15" customHeight="1">
      <c r="B110" s="165" t="s">
        <v>362</v>
      </c>
      <c r="C110" s="177">
        <v>300</v>
      </c>
      <c r="D110" s="171">
        <v>1.5</v>
      </c>
    </row>
    <row r="111" spans="2:4" ht="15" customHeight="1">
      <c r="B111" s="165" t="s">
        <v>363</v>
      </c>
      <c r="C111" s="176">
        <v>2000</v>
      </c>
      <c r="D111" s="171">
        <v>2</v>
      </c>
    </row>
    <row r="112" spans="2:4" ht="15" customHeight="1">
      <c r="B112" s="165" t="s">
        <v>364</v>
      </c>
      <c r="C112" s="177">
        <v>800</v>
      </c>
      <c r="D112" s="171">
        <v>2</v>
      </c>
    </row>
    <row r="113" spans="2:4" ht="15" customHeight="1">
      <c r="B113" s="165" t="s">
        <v>365</v>
      </c>
      <c r="C113" s="177">
        <v>300</v>
      </c>
      <c r="D113" s="171">
        <v>1.5</v>
      </c>
    </row>
    <row r="114" spans="2:4" ht="15" customHeight="1">
      <c r="B114" s="165" t="s">
        <v>366</v>
      </c>
      <c r="C114" s="177">
        <v>800</v>
      </c>
      <c r="D114" s="171">
        <v>1.5</v>
      </c>
    </row>
    <row r="115" spans="2:4" ht="15" customHeight="1">
      <c r="B115" s="165" t="s">
        <v>367</v>
      </c>
      <c r="C115" s="177">
        <v>600</v>
      </c>
      <c r="D115" s="171">
        <v>1.5</v>
      </c>
    </row>
    <row r="116" spans="2:4" ht="15" customHeight="1">
      <c r="B116" s="165" t="s">
        <v>368</v>
      </c>
      <c r="C116" s="177">
        <v>600</v>
      </c>
      <c r="D116" s="171">
        <v>1.5</v>
      </c>
    </row>
    <row r="117" spans="2:4" ht="15" customHeight="1">
      <c r="B117" s="165" t="s">
        <v>369</v>
      </c>
      <c r="C117" s="177">
        <v>800</v>
      </c>
      <c r="D117" s="171">
        <v>1.5</v>
      </c>
    </row>
    <row r="118" spans="2:4" ht="15" customHeight="1">
      <c r="B118" s="165" t="s">
        <v>370</v>
      </c>
      <c r="C118" s="177">
        <v>800</v>
      </c>
      <c r="D118" s="171">
        <v>1.5</v>
      </c>
    </row>
    <row r="119" spans="2:4" ht="15" customHeight="1">
      <c r="B119" s="165" t="s">
        <v>371</v>
      </c>
      <c r="C119" s="177">
        <v>40</v>
      </c>
      <c r="D119" s="171">
        <v>1</v>
      </c>
    </row>
    <row r="120" spans="2:4" ht="15" customHeight="1">
      <c r="B120" s="165" t="s">
        <v>372</v>
      </c>
      <c r="C120" s="177">
        <v>200</v>
      </c>
      <c r="D120" s="171">
        <v>1</v>
      </c>
    </row>
    <row r="121" spans="2:4" ht="15" customHeight="1">
      <c r="B121" s="165" t="s">
        <v>373</v>
      </c>
      <c r="C121" s="177">
        <v>80</v>
      </c>
      <c r="D121" s="171">
        <v>1</v>
      </c>
    </row>
    <row r="122" spans="2:4" ht="15" customHeight="1">
      <c r="B122" s="165" t="s">
        <v>374</v>
      </c>
      <c r="C122" s="177">
        <v>40</v>
      </c>
      <c r="D122" s="171">
        <v>1</v>
      </c>
    </row>
    <row r="123" spans="2:4" ht="15" customHeight="1">
      <c r="B123" s="165" t="s">
        <v>375</v>
      </c>
      <c r="C123" s="177">
        <v>200</v>
      </c>
      <c r="D123" s="171">
        <v>1</v>
      </c>
    </row>
    <row r="124" spans="2:4" ht="15" customHeight="1">
      <c r="B124" s="165" t="s">
        <v>376</v>
      </c>
      <c r="C124" s="177">
        <v>700</v>
      </c>
      <c r="D124" s="171">
        <v>1.5</v>
      </c>
    </row>
    <row r="125" spans="2:4" ht="15" customHeight="1">
      <c r="B125" s="165" t="s">
        <v>377</v>
      </c>
      <c r="C125" s="176">
        <v>1300</v>
      </c>
      <c r="D125" s="171">
        <v>2</v>
      </c>
    </row>
    <row r="126" spans="2:4" ht="15" customHeight="1">
      <c r="B126" s="165" t="s">
        <v>378</v>
      </c>
      <c r="C126" s="176">
        <v>2100</v>
      </c>
      <c r="D126" s="171">
        <v>2</v>
      </c>
    </row>
    <row r="127" spans="2:4" ht="15" customHeight="1">
      <c r="B127" s="165" t="s">
        <v>379</v>
      </c>
      <c r="C127" s="177">
        <v>200</v>
      </c>
      <c r="D127" s="171">
        <v>1</v>
      </c>
    </row>
    <row r="128" spans="2:4" ht="15" customHeight="1">
      <c r="B128" s="165" t="s">
        <v>380</v>
      </c>
      <c r="C128" s="177">
        <v>200</v>
      </c>
      <c r="D128" s="171">
        <v>1</v>
      </c>
    </row>
    <row r="129" spans="2:4" ht="15" customHeight="1">
      <c r="B129" s="165" t="s">
        <v>381</v>
      </c>
      <c r="C129" s="177">
        <v>80</v>
      </c>
      <c r="D129" s="171">
        <v>1</v>
      </c>
    </row>
    <row r="130" spans="2:4" ht="15" customHeight="1">
      <c r="B130" s="165" t="s">
        <v>382</v>
      </c>
      <c r="C130" s="177">
        <v>400</v>
      </c>
      <c r="D130" s="171">
        <v>1.5</v>
      </c>
    </row>
    <row r="131" spans="2:4" ht="15" customHeight="1">
      <c r="B131" s="165" t="s">
        <v>383</v>
      </c>
      <c r="C131" s="177">
        <v>300</v>
      </c>
      <c r="D131" s="171">
        <v>1</v>
      </c>
    </row>
    <row r="132" spans="2:4" ht="15" customHeight="1">
      <c r="B132" s="165" t="s">
        <v>384</v>
      </c>
      <c r="C132" s="177">
        <v>100</v>
      </c>
      <c r="D132" s="171">
        <v>1</v>
      </c>
    </row>
    <row r="133" spans="2:4" ht="15" customHeight="1">
      <c r="B133" s="165" t="s">
        <v>385</v>
      </c>
      <c r="C133" s="177">
        <v>200</v>
      </c>
      <c r="D133" s="171">
        <v>1</v>
      </c>
    </row>
    <row r="134" spans="2:4" ht="15" customHeight="1">
      <c r="B134" s="165" t="s">
        <v>386</v>
      </c>
      <c r="C134" s="177">
        <v>300</v>
      </c>
      <c r="D134" s="171">
        <v>1</v>
      </c>
    </row>
    <row r="135" spans="2:4" ht="15" customHeight="1">
      <c r="B135" s="165" t="s">
        <v>387</v>
      </c>
      <c r="C135" s="177">
        <v>400</v>
      </c>
      <c r="D135" s="171">
        <v>1.5</v>
      </c>
    </row>
    <row r="136" spans="2:4" ht="15" customHeight="1">
      <c r="B136" s="165" t="s">
        <v>388</v>
      </c>
      <c r="C136" s="177">
        <v>500</v>
      </c>
      <c r="D136" s="171">
        <v>2</v>
      </c>
    </row>
    <row r="137" spans="2:4" ht="15" customHeight="1">
      <c r="B137" s="165" t="s">
        <v>389</v>
      </c>
      <c r="C137" s="176">
        <v>1000</v>
      </c>
      <c r="D137" s="171">
        <v>2</v>
      </c>
    </row>
    <row r="138" spans="2:4" ht="15" customHeight="1">
      <c r="B138" s="165" t="s">
        <v>390</v>
      </c>
      <c r="C138" s="177">
        <v>300</v>
      </c>
      <c r="D138" s="171">
        <v>1</v>
      </c>
    </row>
    <row r="139" spans="2:4" ht="15" customHeight="1">
      <c r="B139" s="165" t="s">
        <v>391</v>
      </c>
      <c r="C139" s="177">
        <v>300</v>
      </c>
      <c r="D139" s="171">
        <v>1</v>
      </c>
    </row>
    <row r="140" spans="2:4" ht="15" customHeight="1">
      <c r="B140" s="165" t="s">
        <v>392</v>
      </c>
      <c r="C140" s="177">
        <v>500</v>
      </c>
      <c r="D140" s="171">
        <v>1.5</v>
      </c>
    </row>
    <row r="141" spans="2:4" ht="15" customHeight="1">
      <c r="B141" s="165" t="s">
        <v>393</v>
      </c>
      <c r="C141" s="176">
        <v>4000</v>
      </c>
      <c r="D141" s="171">
        <v>2</v>
      </c>
    </row>
    <row r="142" spans="2:4" ht="15" customHeight="1">
      <c r="B142" s="165" t="s">
        <v>394</v>
      </c>
      <c r="C142" s="177">
        <v>800</v>
      </c>
      <c r="D142" s="171">
        <v>2</v>
      </c>
    </row>
    <row r="143" spans="2:4" ht="15" customHeight="1">
      <c r="B143" s="165" t="s">
        <v>395</v>
      </c>
      <c r="C143" s="176">
        <v>2000</v>
      </c>
      <c r="D143" s="171">
        <v>2</v>
      </c>
    </row>
    <row r="144" spans="2:4" ht="15" customHeight="1">
      <c r="B144" s="165" t="s">
        <v>396</v>
      </c>
      <c r="C144" s="176">
        <v>1000</v>
      </c>
      <c r="D144" s="171">
        <v>2</v>
      </c>
    </row>
    <row r="145" spans="2:4" ht="15" customHeight="1">
      <c r="B145" s="165" t="s">
        <v>397</v>
      </c>
      <c r="C145" s="177">
        <v>400</v>
      </c>
      <c r="D145" s="171">
        <v>1</v>
      </c>
    </row>
    <row r="146" spans="2:4" ht="15" customHeight="1">
      <c r="B146" s="165" t="s">
        <v>398</v>
      </c>
      <c r="C146" s="177">
        <v>800</v>
      </c>
      <c r="D146" s="171">
        <v>1.5</v>
      </c>
    </row>
    <row r="147" spans="2:4" ht="15" customHeight="1">
      <c r="B147" s="165" t="s">
        <v>399</v>
      </c>
      <c r="C147" s="177">
        <v>40</v>
      </c>
      <c r="D147" s="171">
        <v>1</v>
      </c>
    </row>
    <row r="148" spans="2:4" ht="15" customHeight="1">
      <c r="B148" s="165" t="s">
        <v>400</v>
      </c>
      <c r="C148" s="177">
        <v>500</v>
      </c>
      <c r="D148" s="171">
        <v>1.5</v>
      </c>
    </row>
    <row r="149" spans="2:4" ht="15" customHeight="1">
      <c r="B149" s="165" t="s">
        <v>401</v>
      </c>
      <c r="C149" s="177">
        <v>300</v>
      </c>
      <c r="D149" s="171">
        <v>1.5</v>
      </c>
    </row>
    <row r="150" spans="2:4" ht="15" customHeight="1">
      <c r="B150" s="165" t="s">
        <v>402</v>
      </c>
      <c r="C150" s="177">
        <v>500</v>
      </c>
      <c r="D150" s="171">
        <v>1.5</v>
      </c>
    </row>
    <row r="151" spans="2:4" ht="15" customHeight="1">
      <c r="B151" s="165" t="s">
        <v>403</v>
      </c>
      <c r="C151" s="177">
        <v>500</v>
      </c>
      <c r="D151" s="171">
        <v>1.5</v>
      </c>
    </row>
    <row r="152" spans="2:4" ht="15" customHeight="1">
      <c r="B152" s="165" t="s">
        <v>404</v>
      </c>
      <c r="C152" s="176">
        <v>1000</v>
      </c>
      <c r="D152" s="171">
        <v>2</v>
      </c>
    </row>
    <row r="153" spans="2:4" ht="15" customHeight="1">
      <c r="B153" s="165" t="s">
        <v>405</v>
      </c>
      <c r="C153" s="177">
        <v>300</v>
      </c>
      <c r="D153" s="171">
        <v>1.5</v>
      </c>
    </row>
    <row r="154" spans="2:4" ht="15" customHeight="1">
      <c r="B154" s="165" t="s">
        <v>406</v>
      </c>
      <c r="C154" s="177">
        <v>100</v>
      </c>
      <c r="D154" s="171">
        <v>1</v>
      </c>
    </row>
    <row r="155" spans="2:4" ht="15" customHeight="1">
      <c r="B155" s="165" t="s">
        <v>407</v>
      </c>
      <c r="C155" s="176">
        <v>1000</v>
      </c>
      <c r="D155" s="171">
        <v>1.5</v>
      </c>
    </row>
    <row r="156" spans="2:4" ht="15" customHeight="1">
      <c r="B156" s="165" t="s">
        <v>408</v>
      </c>
      <c r="C156" s="177">
        <v>400</v>
      </c>
      <c r="D156" s="171">
        <v>1</v>
      </c>
    </row>
    <row r="157" spans="2:4" ht="15" customHeight="1">
      <c r="B157" s="165" t="s">
        <v>409</v>
      </c>
      <c r="C157" s="177">
        <v>300</v>
      </c>
      <c r="D157" s="171">
        <v>1</v>
      </c>
    </row>
    <row r="158" spans="2:4" ht="15" customHeight="1">
      <c r="B158" s="165" t="s">
        <v>410</v>
      </c>
      <c r="C158" s="177">
        <v>500</v>
      </c>
      <c r="D158" s="171">
        <v>1.5</v>
      </c>
    </row>
    <row r="159" spans="2:4" ht="15" customHeight="1">
      <c r="B159" s="165" t="s">
        <v>411</v>
      </c>
      <c r="C159" s="177">
        <v>300</v>
      </c>
      <c r="D159" s="171">
        <v>1</v>
      </c>
    </row>
    <row r="160" spans="2:4" ht="15" customHeight="1">
      <c r="B160" s="165" t="s">
        <v>412</v>
      </c>
      <c r="C160" s="177">
        <v>700</v>
      </c>
      <c r="D160" s="171">
        <v>1.5</v>
      </c>
    </row>
    <row r="161" spans="2:4" ht="15" customHeight="1">
      <c r="B161" s="165" t="s">
        <v>413</v>
      </c>
      <c r="C161" s="177">
        <v>800</v>
      </c>
      <c r="D161" s="171">
        <v>1.5</v>
      </c>
    </row>
    <row r="162" spans="2:4" ht="15" customHeight="1">
      <c r="B162" s="165" t="s">
        <v>414</v>
      </c>
      <c r="C162" s="177">
        <v>600</v>
      </c>
      <c r="D162" s="171">
        <v>1.5</v>
      </c>
    </row>
    <row r="163" spans="2:4" ht="15" customHeight="1">
      <c r="B163" s="165" t="s">
        <v>415</v>
      </c>
      <c r="C163" s="176">
        <v>1000</v>
      </c>
      <c r="D163" s="171">
        <v>2</v>
      </c>
    </row>
    <row r="164" spans="2:4" ht="15" customHeight="1">
      <c r="B164" s="165" t="s">
        <v>416</v>
      </c>
      <c r="C164" s="176">
        <v>2000</v>
      </c>
      <c r="D164" s="171">
        <v>2</v>
      </c>
    </row>
    <row r="165" spans="2:4" ht="15" customHeight="1">
      <c r="B165" s="165" t="s">
        <v>417</v>
      </c>
      <c r="C165" s="177">
        <v>600</v>
      </c>
      <c r="D165" s="171">
        <v>1.5</v>
      </c>
    </row>
    <row r="166" spans="2:4" ht="15" customHeight="1">
      <c r="B166" s="165" t="s">
        <v>418</v>
      </c>
      <c r="C166" s="176">
        <v>1700</v>
      </c>
      <c r="D166" s="171">
        <v>2</v>
      </c>
    </row>
    <row r="167" spans="2:4" ht="15" customHeight="1">
      <c r="B167" s="165" t="s">
        <v>419</v>
      </c>
      <c r="C167" s="177">
        <v>600</v>
      </c>
      <c r="D167" s="171">
        <v>1.5</v>
      </c>
    </row>
    <row r="168" spans="2:4" ht="15" customHeight="1">
      <c r="B168" s="165" t="s">
        <v>420</v>
      </c>
      <c r="C168" s="177">
        <v>400</v>
      </c>
      <c r="D168" s="171">
        <v>1</v>
      </c>
    </row>
    <row r="169" spans="2:4" ht="15" customHeight="1">
      <c r="B169" s="165" t="s">
        <v>421</v>
      </c>
      <c r="C169" s="177">
        <v>800</v>
      </c>
      <c r="D169" s="171">
        <v>1.5</v>
      </c>
    </row>
    <row r="170" spans="2:4" ht="15" customHeight="1">
      <c r="B170" s="165" t="s">
        <v>422</v>
      </c>
      <c r="C170" s="177">
        <v>600</v>
      </c>
      <c r="D170" s="171">
        <v>1.5</v>
      </c>
    </row>
    <row r="171" spans="2:4" ht="15" customHeight="1">
      <c r="B171" s="165" t="s">
        <v>423</v>
      </c>
      <c r="C171" s="177">
        <v>80</v>
      </c>
      <c r="D171" s="171">
        <v>1</v>
      </c>
    </row>
    <row r="172" spans="2:4" ht="15" customHeight="1">
      <c r="B172" s="165" t="s">
        <v>424</v>
      </c>
      <c r="C172" s="176">
        <v>1000</v>
      </c>
      <c r="D172" s="171">
        <v>2</v>
      </c>
    </row>
    <row r="173" spans="2:4" ht="15" customHeight="1">
      <c r="B173" s="165" t="s">
        <v>425</v>
      </c>
      <c r="C173" s="177">
        <v>700</v>
      </c>
      <c r="D173" s="171">
        <v>1.5</v>
      </c>
    </row>
    <row r="174" spans="2:4" ht="15" customHeight="1">
      <c r="B174" s="165" t="s">
        <v>426</v>
      </c>
      <c r="C174" s="177">
        <v>40</v>
      </c>
      <c r="D174" s="171">
        <v>1</v>
      </c>
    </row>
    <row r="175" spans="2:4" ht="15" customHeight="1">
      <c r="B175" s="165" t="s">
        <v>427</v>
      </c>
      <c r="C175" s="177">
        <v>40</v>
      </c>
      <c r="D175" s="171">
        <v>1</v>
      </c>
    </row>
    <row r="176" spans="2:4" ht="15" customHeight="1">
      <c r="B176" s="165" t="s">
        <v>428</v>
      </c>
      <c r="C176" s="176">
        <v>3000</v>
      </c>
      <c r="D176" s="171">
        <v>1.5</v>
      </c>
    </row>
    <row r="177" spans="2:4" ht="15" customHeight="1">
      <c r="B177" s="165" t="s">
        <v>429</v>
      </c>
      <c r="C177" s="177">
        <v>600</v>
      </c>
      <c r="D177" s="171">
        <v>1.5</v>
      </c>
    </row>
    <row r="178" spans="2:4" ht="15" customHeight="1">
      <c r="B178" s="165" t="s">
        <v>430</v>
      </c>
      <c r="C178" s="177">
        <v>400</v>
      </c>
      <c r="D178" s="171">
        <v>1.5</v>
      </c>
    </row>
    <row r="179" spans="2:4" ht="15" customHeight="1">
      <c r="B179" s="165" t="s">
        <v>431</v>
      </c>
      <c r="C179" s="177">
        <v>300</v>
      </c>
      <c r="D179" s="171">
        <v>1</v>
      </c>
    </row>
    <row r="180" spans="2:4" ht="15" customHeight="1">
      <c r="B180" s="165" t="s">
        <v>432</v>
      </c>
      <c r="C180" s="177">
        <v>400</v>
      </c>
      <c r="D180" s="171">
        <v>1</v>
      </c>
    </row>
    <row r="181" spans="2:4" ht="15" customHeight="1">
      <c r="B181" s="165" t="s">
        <v>433</v>
      </c>
      <c r="C181" s="177">
        <v>100</v>
      </c>
      <c r="D181" s="171">
        <v>1</v>
      </c>
    </row>
    <row r="182" spans="2:4" ht="15" customHeight="1">
      <c r="B182" s="165" t="s">
        <v>434</v>
      </c>
      <c r="C182" s="176">
        <v>1000</v>
      </c>
      <c r="D182" s="171">
        <v>1.5</v>
      </c>
    </row>
    <row r="183" spans="2:4" ht="15" customHeight="1">
      <c r="B183" s="165" t="s">
        <v>435</v>
      </c>
      <c r="C183" s="177">
        <v>200</v>
      </c>
      <c r="D183" s="171">
        <v>1</v>
      </c>
    </row>
    <row r="184" spans="2:4" ht="15" customHeight="1">
      <c r="B184" s="165" t="s">
        <v>436</v>
      </c>
      <c r="C184" s="177">
        <v>300</v>
      </c>
      <c r="D184" s="171">
        <v>1</v>
      </c>
    </row>
    <row r="185" spans="2:4" ht="15" customHeight="1">
      <c r="B185" s="165" t="s">
        <v>437</v>
      </c>
      <c r="C185" s="177">
        <v>200</v>
      </c>
      <c r="D185" s="171">
        <v>1</v>
      </c>
    </row>
    <row r="186" spans="2:4" ht="15" customHeight="1">
      <c r="B186" s="165" t="s">
        <v>438</v>
      </c>
      <c r="C186" s="177">
        <v>700</v>
      </c>
      <c r="D186" s="171">
        <v>1</v>
      </c>
    </row>
    <row r="187" spans="2:4" ht="15" customHeight="1">
      <c r="B187" s="165" t="s">
        <v>439</v>
      </c>
      <c r="C187" s="176">
        <v>1000</v>
      </c>
      <c r="D187" s="171">
        <v>1</v>
      </c>
    </row>
    <row r="188" spans="2:4" ht="15" customHeight="1">
      <c r="B188" s="165" t="s">
        <v>440</v>
      </c>
      <c r="C188" s="177">
        <v>700</v>
      </c>
      <c r="D188" s="171">
        <v>2</v>
      </c>
    </row>
    <row r="189" spans="2:4" ht="15" customHeight="1">
      <c r="B189" s="165" t="s">
        <v>441</v>
      </c>
      <c r="C189" s="177">
        <v>200</v>
      </c>
      <c r="D189" s="171">
        <v>1</v>
      </c>
    </row>
    <row r="190" spans="2:4" ht="15" customHeight="1">
      <c r="B190" s="165" t="s">
        <v>442</v>
      </c>
      <c r="C190" s="176">
        <v>1700</v>
      </c>
      <c r="D190" s="171">
        <v>2</v>
      </c>
    </row>
    <row r="191" spans="2:4" ht="15" customHeight="1">
      <c r="B191" s="165" t="s">
        <v>443</v>
      </c>
      <c r="C191" s="176">
        <v>1000</v>
      </c>
      <c r="D191" s="171">
        <v>2</v>
      </c>
    </row>
    <row r="192" spans="2:4" ht="15" customHeight="1">
      <c r="B192" s="165" t="s">
        <v>444</v>
      </c>
      <c r="C192" s="177">
        <v>300</v>
      </c>
      <c r="D192" s="171">
        <v>1</v>
      </c>
    </row>
    <row r="193" spans="2:4" ht="15" customHeight="1">
      <c r="B193" s="165" t="s">
        <v>445</v>
      </c>
      <c r="C193" s="177">
        <v>600</v>
      </c>
      <c r="D193" s="171">
        <v>1.5</v>
      </c>
    </row>
    <row r="194" spans="2:4" ht="15" customHeight="1">
      <c r="B194" s="165" t="s">
        <v>446</v>
      </c>
      <c r="C194" s="176">
        <v>1300</v>
      </c>
      <c r="D194" s="171">
        <v>2</v>
      </c>
    </row>
    <row r="195" spans="2:4" ht="15" customHeight="1">
      <c r="B195" s="165" t="s">
        <v>447</v>
      </c>
      <c r="C195" s="177">
        <v>600</v>
      </c>
      <c r="D195" s="171">
        <v>1.5</v>
      </c>
    </row>
    <row r="196" spans="2:4" ht="15" customHeight="1">
      <c r="B196" s="165" t="s">
        <v>448</v>
      </c>
      <c r="C196" s="177">
        <v>600</v>
      </c>
      <c r="D196" s="171">
        <v>1.5</v>
      </c>
    </row>
    <row r="197" spans="2:4" ht="15" customHeight="1">
      <c r="B197" s="165" t="s">
        <v>449</v>
      </c>
      <c r="C197" s="176">
        <v>1000</v>
      </c>
      <c r="D197" s="171">
        <v>2</v>
      </c>
    </row>
    <row r="198" spans="2:4" ht="15" customHeight="1">
      <c r="B198" s="165" t="s">
        <v>450</v>
      </c>
      <c r="C198" s="177">
        <v>600</v>
      </c>
      <c r="D198" s="171">
        <v>1.5</v>
      </c>
    </row>
    <row r="199" spans="2:4" ht="15" customHeight="1">
      <c r="B199" s="165" t="s">
        <v>451</v>
      </c>
      <c r="C199" s="177">
        <v>200</v>
      </c>
      <c r="D199" s="171">
        <v>1</v>
      </c>
    </row>
    <row r="200" spans="2:4" ht="15" customHeight="1">
      <c r="B200" s="165" t="s">
        <v>452</v>
      </c>
      <c r="C200" s="177">
        <v>200</v>
      </c>
      <c r="D200" s="171">
        <v>1</v>
      </c>
    </row>
    <row r="201" spans="2:4" ht="15" customHeight="1">
      <c r="B201" s="165" t="s">
        <v>453</v>
      </c>
      <c r="C201" s="177">
        <v>80</v>
      </c>
      <c r="D201" s="171">
        <v>1</v>
      </c>
    </row>
    <row r="202" spans="2:4" ht="15" customHeight="1">
      <c r="B202" s="165" t="s">
        <v>454</v>
      </c>
      <c r="C202" s="177">
        <v>500</v>
      </c>
      <c r="D202" s="171">
        <v>1.5</v>
      </c>
    </row>
    <row r="203" spans="2:4" ht="15" customHeight="1">
      <c r="B203" s="165" t="s">
        <v>455</v>
      </c>
      <c r="C203" s="177">
        <v>800</v>
      </c>
      <c r="D203" s="171">
        <v>1.5</v>
      </c>
    </row>
    <row r="204" spans="2:4" ht="15" customHeight="1">
      <c r="B204" s="165" t="s">
        <v>456</v>
      </c>
      <c r="C204" s="177">
        <v>500</v>
      </c>
      <c r="D204" s="171">
        <v>1.5</v>
      </c>
    </row>
    <row r="205" spans="2:4" ht="15" customHeight="1">
      <c r="B205" s="165" t="s">
        <v>457</v>
      </c>
      <c r="C205" s="177">
        <v>600</v>
      </c>
      <c r="D205" s="171">
        <v>1.5</v>
      </c>
    </row>
    <row r="206" spans="2:4" ht="15" customHeight="1">
      <c r="B206" s="165" t="s">
        <v>458</v>
      </c>
      <c r="C206" s="177">
        <v>500</v>
      </c>
      <c r="D206" s="171">
        <v>1.5</v>
      </c>
    </row>
    <row r="207" spans="2:4" ht="15" customHeight="1">
      <c r="B207" s="165" t="s">
        <v>459</v>
      </c>
      <c r="C207" s="177">
        <v>300</v>
      </c>
      <c r="D207" s="171">
        <v>1.5</v>
      </c>
    </row>
    <row r="208" spans="2:4" ht="15" customHeight="1">
      <c r="B208" s="165" t="s">
        <v>460</v>
      </c>
      <c r="C208" s="177">
        <v>80</v>
      </c>
      <c r="D208" s="171">
        <v>1</v>
      </c>
    </row>
    <row r="209" spans="2:4" ht="15" customHeight="1">
      <c r="B209" s="165" t="s">
        <v>461</v>
      </c>
      <c r="C209" s="177">
        <v>200</v>
      </c>
      <c r="D209" s="171">
        <v>1</v>
      </c>
    </row>
    <row r="210" spans="2:4" ht="15" customHeight="1">
      <c r="B210" s="165" t="s">
        <v>462</v>
      </c>
      <c r="C210" s="176">
        <v>2000</v>
      </c>
      <c r="D210" s="171">
        <v>2</v>
      </c>
    </row>
    <row r="211" spans="2:4" ht="15" customHeight="1">
      <c r="B211" s="165" t="s">
        <v>463</v>
      </c>
      <c r="C211" s="177">
        <v>300</v>
      </c>
      <c r="D211" s="171">
        <v>1.5</v>
      </c>
    </row>
    <row r="212" spans="2:4" ht="15" customHeight="1">
      <c r="B212" s="165" t="s">
        <v>464</v>
      </c>
      <c r="C212" s="177">
        <v>300</v>
      </c>
      <c r="D212" s="171">
        <v>1.5</v>
      </c>
    </row>
    <row r="213" spans="2:4" ht="15" customHeight="1">
      <c r="B213" s="165" t="s">
        <v>465</v>
      </c>
      <c r="C213" s="177">
        <v>400</v>
      </c>
      <c r="D213" s="171">
        <v>1</v>
      </c>
    </row>
    <row r="214" spans="2:4" ht="15" customHeight="1">
      <c r="B214" s="165" t="s">
        <v>466</v>
      </c>
      <c r="C214" s="177">
        <v>100</v>
      </c>
      <c r="D214" s="171">
        <v>1</v>
      </c>
    </row>
    <row r="215" spans="2:4" ht="15" customHeight="1">
      <c r="B215" s="165" t="s">
        <v>467</v>
      </c>
      <c r="C215" s="176">
        <v>1000</v>
      </c>
      <c r="D215" s="171">
        <v>2</v>
      </c>
    </row>
    <row r="216" spans="2:4" ht="15" customHeight="1">
      <c r="B216" s="165" t="s">
        <v>468</v>
      </c>
      <c r="C216" s="177">
        <v>300</v>
      </c>
      <c r="D216" s="171">
        <v>1</v>
      </c>
    </row>
    <row r="217" spans="2:4" ht="15" customHeight="1">
      <c r="B217" s="165" t="s">
        <v>469</v>
      </c>
      <c r="C217" s="177">
        <v>300</v>
      </c>
      <c r="D217" s="171">
        <v>1</v>
      </c>
    </row>
    <row r="218" spans="2:4" ht="15" customHeight="1">
      <c r="B218" s="165" t="s">
        <v>470</v>
      </c>
      <c r="C218" s="177">
        <v>80</v>
      </c>
      <c r="D218" s="171">
        <v>1</v>
      </c>
    </row>
    <row r="219" spans="2:4" ht="15" customHeight="1">
      <c r="B219" s="165" t="s">
        <v>471</v>
      </c>
      <c r="C219" s="177">
        <v>40</v>
      </c>
      <c r="D219" s="171">
        <v>1</v>
      </c>
    </row>
    <row r="220" spans="2:4" ht="15" customHeight="1">
      <c r="B220" s="165" t="s">
        <v>472</v>
      </c>
      <c r="C220" s="177">
        <v>300</v>
      </c>
      <c r="D220" s="171">
        <v>1</v>
      </c>
    </row>
    <row r="221" spans="2:4" ht="15" customHeight="1">
      <c r="B221" s="165" t="s">
        <v>473</v>
      </c>
      <c r="C221" s="177">
        <v>200</v>
      </c>
      <c r="D221" s="171">
        <v>1</v>
      </c>
    </row>
    <row r="222" spans="2:4" ht="15" customHeight="1">
      <c r="B222" s="165" t="s">
        <v>474</v>
      </c>
      <c r="C222" s="177">
        <v>400</v>
      </c>
      <c r="D222" s="171">
        <v>1.5</v>
      </c>
    </row>
    <row r="223" spans="2:4" ht="15" customHeight="1">
      <c r="B223" s="165" t="s">
        <v>475</v>
      </c>
      <c r="C223" s="177">
        <v>600</v>
      </c>
      <c r="D223" s="171">
        <v>1.5</v>
      </c>
    </row>
    <row r="224" spans="2:4" ht="15" customHeight="1">
      <c r="B224" s="165" t="s">
        <v>476</v>
      </c>
      <c r="C224" s="176">
        <v>1000</v>
      </c>
      <c r="D224" s="171">
        <v>2</v>
      </c>
    </row>
    <row r="225" spans="2:4" ht="15" customHeight="1">
      <c r="B225" s="165" t="s">
        <v>477</v>
      </c>
      <c r="C225" s="176">
        <v>1000</v>
      </c>
      <c r="D225" s="171">
        <v>2</v>
      </c>
    </row>
    <row r="226" spans="2:4" ht="15" customHeight="1">
      <c r="B226" s="165" t="s">
        <v>478</v>
      </c>
      <c r="C226" s="177">
        <v>900</v>
      </c>
      <c r="D226" s="171">
        <v>1.5</v>
      </c>
    </row>
    <row r="227" spans="2:4" ht="15" customHeight="1">
      <c r="B227" s="165" t="s">
        <v>479</v>
      </c>
      <c r="C227" s="177">
        <v>500</v>
      </c>
      <c r="D227" s="171">
        <v>1.5</v>
      </c>
    </row>
    <row r="228" spans="2:4" ht="15" customHeight="1">
      <c r="B228" s="165" t="s">
        <v>480</v>
      </c>
      <c r="C228" s="177">
        <v>400</v>
      </c>
      <c r="D228" s="171">
        <v>1</v>
      </c>
    </row>
    <row r="229" spans="2:4" ht="15" customHeight="1">
      <c r="B229" s="165" t="s">
        <v>481</v>
      </c>
      <c r="C229" s="177">
        <v>80</v>
      </c>
      <c r="D229" s="171">
        <v>1</v>
      </c>
    </row>
    <row r="230" spans="2:4" ht="15" customHeight="1">
      <c r="B230" s="165" t="s">
        <v>482</v>
      </c>
      <c r="C230" s="176">
        <v>2000</v>
      </c>
      <c r="D230" s="171">
        <v>2</v>
      </c>
    </row>
    <row r="231" spans="2:4" ht="15" customHeight="1">
      <c r="B231" s="165" t="s">
        <v>483</v>
      </c>
      <c r="C231" s="176">
        <v>1700</v>
      </c>
      <c r="D231" s="171">
        <v>2</v>
      </c>
    </row>
    <row r="232" spans="2:4" ht="15" customHeight="1">
      <c r="B232" s="165" t="s">
        <v>484</v>
      </c>
      <c r="C232" s="177">
        <v>80</v>
      </c>
      <c r="D232" s="171">
        <v>1</v>
      </c>
    </row>
    <row r="233" spans="2:4" ht="15" customHeight="1">
      <c r="B233" s="165" t="s">
        <v>485</v>
      </c>
      <c r="C233" s="177">
        <v>200</v>
      </c>
      <c r="D233" s="171">
        <v>1</v>
      </c>
    </row>
    <row r="234" spans="2:4" ht="15" customHeight="1">
      <c r="B234" s="165" t="s">
        <v>486</v>
      </c>
      <c r="C234" s="177">
        <v>300</v>
      </c>
      <c r="D234" s="171">
        <v>2</v>
      </c>
    </row>
    <row r="235" spans="2:4" ht="15" customHeight="1">
      <c r="B235" s="165" t="s">
        <v>487</v>
      </c>
      <c r="C235" s="177">
        <v>600</v>
      </c>
      <c r="D235" s="171">
        <v>1.5</v>
      </c>
    </row>
    <row r="236" spans="2:4" ht="15" customHeight="1">
      <c r="B236" s="165" t="s">
        <v>488</v>
      </c>
      <c r="C236" s="177">
        <v>300</v>
      </c>
      <c r="D236" s="171">
        <v>1.5</v>
      </c>
    </row>
    <row r="237" spans="2:4" ht="15" customHeight="1">
      <c r="B237" s="165" t="s">
        <v>489</v>
      </c>
      <c r="C237" s="177">
        <v>300</v>
      </c>
      <c r="D237" s="171">
        <v>1.5</v>
      </c>
    </row>
    <row r="238" spans="2:4" ht="15" customHeight="1">
      <c r="B238" s="165" t="s">
        <v>490</v>
      </c>
      <c r="C238" s="177">
        <v>100</v>
      </c>
      <c r="D238" s="171">
        <v>1</v>
      </c>
    </row>
    <row r="239" spans="2:4" ht="15" customHeight="1">
      <c r="B239" s="165" t="s">
        <v>491</v>
      </c>
      <c r="C239" s="177">
        <v>100</v>
      </c>
      <c r="D239" s="171">
        <v>1</v>
      </c>
    </row>
    <row r="240" spans="2:4" ht="15" customHeight="1">
      <c r="B240" s="165" t="s">
        <v>492</v>
      </c>
      <c r="C240" s="177">
        <v>200</v>
      </c>
      <c r="D240" s="171">
        <v>1</v>
      </c>
    </row>
    <row r="241" spans="2:4" ht="15" customHeight="1">
      <c r="B241" s="165" t="s">
        <v>493</v>
      </c>
      <c r="C241" s="177">
        <v>700</v>
      </c>
      <c r="D241" s="171">
        <v>1.5</v>
      </c>
    </row>
    <row r="242" spans="2:4" ht="15" customHeight="1">
      <c r="B242" s="165" t="s">
        <v>494</v>
      </c>
      <c r="C242" s="177">
        <v>700</v>
      </c>
      <c r="D242" s="171">
        <v>1.5</v>
      </c>
    </row>
    <row r="243" spans="2:4" ht="15" customHeight="1">
      <c r="B243" s="165" t="s">
        <v>495</v>
      </c>
      <c r="C243" s="176">
        <v>2000</v>
      </c>
      <c r="D243" s="171">
        <v>2</v>
      </c>
    </row>
    <row r="244" spans="2:4" ht="15" customHeight="1">
      <c r="B244" s="165" t="s">
        <v>496</v>
      </c>
      <c r="C244" s="177">
        <v>200</v>
      </c>
      <c r="D244" s="171">
        <v>1.5</v>
      </c>
    </row>
    <row r="245" spans="2:4" ht="15" customHeight="1">
      <c r="B245" s="165" t="s">
        <v>497</v>
      </c>
      <c r="C245" s="177">
        <v>400</v>
      </c>
      <c r="D245" s="171">
        <v>1.5</v>
      </c>
    </row>
    <row r="246" spans="2:4" ht="15" customHeight="1">
      <c r="B246" s="165" t="s">
        <v>498</v>
      </c>
      <c r="C246" s="177">
        <v>300</v>
      </c>
      <c r="D246" s="171">
        <v>1.5</v>
      </c>
    </row>
    <row r="247" spans="2:4" ht="15" customHeight="1">
      <c r="B247" s="165" t="s">
        <v>499</v>
      </c>
      <c r="C247" s="177">
        <v>200</v>
      </c>
      <c r="D247" s="171">
        <v>1</v>
      </c>
    </row>
    <row r="248" spans="2:4" ht="15" customHeight="1">
      <c r="B248" s="165" t="s">
        <v>500</v>
      </c>
      <c r="C248" s="177">
        <v>200</v>
      </c>
      <c r="D248" s="171">
        <v>1</v>
      </c>
    </row>
    <row r="249" spans="2:4" ht="15" customHeight="1">
      <c r="B249" s="165" t="s">
        <v>501</v>
      </c>
      <c r="C249" s="177">
        <v>100</v>
      </c>
      <c r="D249" s="171">
        <v>1</v>
      </c>
    </row>
    <row r="250" spans="2:4" ht="15" customHeight="1">
      <c r="B250" s="165" t="s">
        <v>502</v>
      </c>
      <c r="C250" s="177">
        <v>600</v>
      </c>
      <c r="D250" s="171">
        <v>1.5</v>
      </c>
    </row>
    <row r="251" spans="2:4" ht="15" customHeight="1">
      <c r="B251" s="165" t="s">
        <v>503</v>
      </c>
      <c r="C251" s="177">
        <v>200</v>
      </c>
      <c r="D251" s="171">
        <v>1</v>
      </c>
    </row>
    <row r="252" spans="2:4" ht="15" customHeight="1">
      <c r="B252" s="165" t="s">
        <v>504</v>
      </c>
      <c r="C252" s="177">
        <v>200</v>
      </c>
      <c r="D252" s="171">
        <v>1</v>
      </c>
    </row>
    <row r="253" spans="2:4" ht="15" customHeight="1">
      <c r="B253" s="165" t="s">
        <v>505</v>
      </c>
      <c r="C253" s="177">
        <v>200</v>
      </c>
      <c r="D253" s="171">
        <v>1</v>
      </c>
    </row>
    <row r="254" spans="2:4" ht="15" customHeight="1">
      <c r="B254" s="165" t="s">
        <v>506</v>
      </c>
      <c r="C254" s="177">
        <v>300</v>
      </c>
      <c r="D254" s="171">
        <v>1</v>
      </c>
    </row>
    <row r="255" spans="2:4" ht="15" customHeight="1">
      <c r="B255" s="165" t="s">
        <v>507</v>
      </c>
      <c r="C255" s="177">
        <v>500</v>
      </c>
      <c r="D255" s="171">
        <v>1.5</v>
      </c>
    </row>
    <row r="256" spans="2:4" ht="15" customHeight="1">
      <c r="B256" s="165" t="s">
        <v>508</v>
      </c>
      <c r="C256" s="177">
        <v>200</v>
      </c>
      <c r="D256" s="171">
        <v>1</v>
      </c>
    </row>
    <row r="257" spans="2:4" ht="15" customHeight="1">
      <c r="B257" s="165" t="s">
        <v>509</v>
      </c>
      <c r="C257" s="177">
        <v>200</v>
      </c>
      <c r="D257" s="171">
        <v>1</v>
      </c>
    </row>
    <row r="258" spans="2:4" ht="15" customHeight="1">
      <c r="B258" s="165" t="s">
        <v>510</v>
      </c>
      <c r="C258" s="177">
        <v>300</v>
      </c>
      <c r="D258" s="171">
        <v>1.5</v>
      </c>
    </row>
    <row r="259" spans="2:4" ht="15" customHeight="1">
      <c r="B259" s="165" t="s">
        <v>511</v>
      </c>
      <c r="C259" s="177">
        <v>200</v>
      </c>
      <c r="D259" s="171">
        <v>1</v>
      </c>
    </row>
    <row r="260" spans="2:4" ht="15" customHeight="1">
      <c r="B260" s="165" t="s">
        <v>512</v>
      </c>
      <c r="C260" s="177">
        <v>300</v>
      </c>
      <c r="D260" s="171">
        <v>1</v>
      </c>
    </row>
    <row r="261" spans="2:4" ht="15" customHeight="1">
      <c r="B261" s="165" t="s">
        <v>513</v>
      </c>
      <c r="C261" s="177">
        <v>500</v>
      </c>
      <c r="D261" s="171">
        <v>1.5</v>
      </c>
    </row>
    <row r="262" spans="2:4" ht="15" customHeight="1">
      <c r="B262" s="165" t="s">
        <v>514</v>
      </c>
      <c r="C262" s="177">
        <v>40</v>
      </c>
      <c r="D262" s="171">
        <v>1</v>
      </c>
    </row>
    <row r="263" spans="2:4" ht="15" customHeight="1">
      <c r="B263" s="165" t="s">
        <v>515</v>
      </c>
      <c r="C263" s="177">
        <v>40</v>
      </c>
      <c r="D263" s="171">
        <v>1</v>
      </c>
    </row>
    <row r="264" spans="2:4" ht="15" customHeight="1">
      <c r="B264" s="165" t="s">
        <v>516</v>
      </c>
      <c r="C264" s="177">
        <v>500</v>
      </c>
      <c r="D264" s="171">
        <v>1.5</v>
      </c>
    </row>
    <row r="265" spans="2:4" ht="15" customHeight="1">
      <c r="B265" s="165" t="s">
        <v>517</v>
      </c>
      <c r="C265" s="177">
        <v>300</v>
      </c>
      <c r="D265" s="171">
        <v>1</v>
      </c>
    </row>
    <row r="266" spans="2:4" ht="15" customHeight="1">
      <c r="B266" s="165" t="s">
        <v>518</v>
      </c>
      <c r="C266" s="177">
        <v>200</v>
      </c>
      <c r="D266" s="171">
        <v>1</v>
      </c>
    </row>
    <row r="267" spans="2:4" ht="15" customHeight="1">
      <c r="B267" s="165" t="s">
        <v>519</v>
      </c>
      <c r="C267" s="177">
        <v>200</v>
      </c>
      <c r="D267" s="171">
        <v>1</v>
      </c>
    </row>
    <row r="268" spans="2:4" ht="15" customHeight="1">
      <c r="B268" s="165" t="s">
        <v>520</v>
      </c>
      <c r="C268" s="177">
        <v>200</v>
      </c>
      <c r="D268" s="171">
        <v>1</v>
      </c>
    </row>
    <row r="269" spans="2:4" ht="15" customHeight="1">
      <c r="B269" s="165" t="s">
        <v>521</v>
      </c>
      <c r="C269" s="177">
        <v>200</v>
      </c>
      <c r="D269" s="171">
        <v>1</v>
      </c>
    </row>
    <row r="270" spans="2:4" ht="15" customHeight="1">
      <c r="B270" s="165" t="s">
        <v>522</v>
      </c>
      <c r="C270" s="176">
        <v>1000</v>
      </c>
      <c r="D270" s="171">
        <v>2</v>
      </c>
    </row>
    <row r="271" spans="2:4" ht="15" customHeight="1">
      <c r="B271" s="165" t="s">
        <v>523</v>
      </c>
      <c r="C271" s="177">
        <v>800</v>
      </c>
      <c r="D271" s="171">
        <v>1.5</v>
      </c>
    </row>
    <row r="272" spans="2:4" ht="15" customHeight="1">
      <c r="B272" s="165" t="s">
        <v>524</v>
      </c>
      <c r="C272" s="176">
        <v>1000</v>
      </c>
      <c r="D272" s="171">
        <v>1.5</v>
      </c>
    </row>
    <row r="273" spans="2:4" ht="15" customHeight="1">
      <c r="B273" s="165" t="s">
        <v>525</v>
      </c>
      <c r="C273" s="177">
        <v>300</v>
      </c>
      <c r="D273" s="171">
        <v>1.5</v>
      </c>
    </row>
    <row r="274" spans="2:4" ht="15" customHeight="1">
      <c r="B274" s="165" t="s">
        <v>526</v>
      </c>
      <c r="C274" s="177">
        <v>500</v>
      </c>
      <c r="D274" s="171">
        <v>1.5</v>
      </c>
    </row>
    <row r="275" spans="2:4" ht="15" customHeight="1">
      <c r="B275" s="165" t="s">
        <v>527</v>
      </c>
      <c r="C275" s="177">
        <v>500</v>
      </c>
      <c r="D275" s="171">
        <v>1.5</v>
      </c>
    </row>
    <row r="276" spans="2:4" ht="15" customHeight="1">
      <c r="B276" s="165" t="s">
        <v>528</v>
      </c>
      <c r="C276" s="177">
        <v>500</v>
      </c>
      <c r="D276" s="171">
        <v>1.5</v>
      </c>
    </row>
    <row r="277" spans="2:4" ht="15" customHeight="1">
      <c r="B277" s="165" t="s">
        <v>529</v>
      </c>
      <c r="C277" s="177">
        <v>700</v>
      </c>
      <c r="D277" s="171">
        <v>1.5</v>
      </c>
    </row>
    <row r="278" spans="2:4" ht="15" customHeight="1">
      <c r="B278" s="165" t="s">
        <v>530</v>
      </c>
      <c r="C278" s="177">
        <v>600</v>
      </c>
      <c r="D278" s="171">
        <v>1.5</v>
      </c>
    </row>
    <row r="279" spans="2:4" ht="15" customHeight="1">
      <c r="B279" s="165" t="s">
        <v>531</v>
      </c>
      <c r="C279" s="176">
        <v>3000</v>
      </c>
      <c r="D279" s="171">
        <v>2</v>
      </c>
    </row>
    <row r="280" spans="2:4" ht="15" customHeight="1">
      <c r="B280" s="165" t="s">
        <v>532</v>
      </c>
      <c r="C280" s="177">
        <v>500</v>
      </c>
      <c r="D280" s="171">
        <v>1.5</v>
      </c>
    </row>
    <row r="281" spans="2:4" ht="15" customHeight="1">
      <c r="B281" s="165" t="s">
        <v>533</v>
      </c>
      <c r="C281" s="177">
        <v>200</v>
      </c>
      <c r="D281" s="171">
        <v>1</v>
      </c>
    </row>
    <row r="282" spans="2:4" ht="15" customHeight="1">
      <c r="B282" s="165" t="s">
        <v>534</v>
      </c>
      <c r="C282" s="177">
        <v>800</v>
      </c>
      <c r="D282" s="171">
        <v>1.5</v>
      </c>
    </row>
    <row r="283" spans="2:4" ht="15" customHeight="1">
      <c r="B283" s="165" t="s">
        <v>535</v>
      </c>
      <c r="C283" s="177">
        <v>400</v>
      </c>
      <c r="D283" s="171">
        <v>1.5</v>
      </c>
    </row>
    <row r="284" spans="2:4" ht="15" customHeight="1">
      <c r="B284" s="165" t="s">
        <v>536</v>
      </c>
      <c r="C284" s="177">
        <v>600</v>
      </c>
      <c r="D284" s="171">
        <v>1.5</v>
      </c>
    </row>
    <row r="285" spans="2:4" ht="15" customHeight="1">
      <c r="B285" s="165" t="s">
        <v>537</v>
      </c>
      <c r="C285" s="177">
        <v>500</v>
      </c>
      <c r="D285" s="171">
        <v>1.5</v>
      </c>
    </row>
    <row r="286" spans="2:4" ht="15" customHeight="1">
      <c r="B286" s="165" t="s">
        <v>538</v>
      </c>
      <c r="C286" s="177">
        <v>700</v>
      </c>
      <c r="D286" s="171">
        <v>1.5</v>
      </c>
    </row>
    <row r="287" spans="2:4" ht="15" customHeight="1">
      <c r="B287" s="165" t="s">
        <v>539</v>
      </c>
      <c r="C287" s="177">
        <v>700</v>
      </c>
      <c r="D287" s="171">
        <v>1.5</v>
      </c>
    </row>
    <row r="288" spans="2:4" ht="15" customHeight="1">
      <c r="B288" s="165" t="s">
        <v>540</v>
      </c>
      <c r="C288" s="177">
        <v>800</v>
      </c>
      <c r="D288" s="171">
        <v>1.5</v>
      </c>
    </row>
    <row r="289" spans="2:4" ht="15" customHeight="1">
      <c r="B289" s="165" t="s">
        <v>541</v>
      </c>
      <c r="C289" s="177">
        <v>700</v>
      </c>
      <c r="D289" s="171">
        <v>1.5</v>
      </c>
    </row>
    <row r="290" spans="2:4" ht="15" customHeight="1">
      <c r="B290" s="165" t="s">
        <v>542</v>
      </c>
      <c r="C290" s="177">
        <v>200</v>
      </c>
      <c r="D290" s="171">
        <v>1</v>
      </c>
    </row>
    <row r="291" spans="2:4" ht="15" customHeight="1">
      <c r="B291" s="165" t="s">
        <v>543</v>
      </c>
      <c r="C291" s="177">
        <v>300</v>
      </c>
      <c r="D291" s="171">
        <v>1</v>
      </c>
    </row>
    <row r="292" spans="2:4" ht="15" customHeight="1">
      <c r="B292" s="165" t="s">
        <v>544</v>
      </c>
      <c r="C292" s="177">
        <v>300</v>
      </c>
      <c r="D292" s="171">
        <v>1</v>
      </c>
    </row>
    <row r="293" spans="2:4" ht="15" customHeight="1">
      <c r="B293" s="165" t="s">
        <v>545</v>
      </c>
      <c r="C293" s="177">
        <v>300</v>
      </c>
      <c r="D293" s="171">
        <v>1</v>
      </c>
    </row>
    <row r="294" spans="2:4" ht="15" customHeight="1">
      <c r="B294" s="165" t="s">
        <v>546</v>
      </c>
      <c r="C294" s="177">
        <v>40</v>
      </c>
      <c r="D294" s="171">
        <v>1</v>
      </c>
    </row>
    <row r="295" spans="2:4" ht="15" customHeight="1">
      <c r="B295" s="165" t="s">
        <v>547</v>
      </c>
      <c r="C295" s="177">
        <v>40</v>
      </c>
      <c r="D295" s="171">
        <v>1</v>
      </c>
    </row>
    <row r="296" spans="2:4" ht="15" customHeight="1">
      <c r="B296" s="165" t="s">
        <v>548</v>
      </c>
      <c r="C296" s="177">
        <v>700</v>
      </c>
      <c r="D296" s="171">
        <v>1.5</v>
      </c>
    </row>
    <row r="297" spans="2:4" ht="15" customHeight="1">
      <c r="B297" s="165" t="s">
        <v>549</v>
      </c>
      <c r="C297" s="176">
        <v>2000</v>
      </c>
      <c r="D297" s="171">
        <v>2</v>
      </c>
    </row>
    <row r="298" spans="2:4" ht="15" customHeight="1">
      <c r="B298" s="165" t="s">
        <v>550</v>
      </c>
      <c r="C298" s="177">
        <v>800</v>
      </c>
      <c r="D298" s="171">
        <v>1.5</v>
      </c>
    </row>
    <row r="299" spans="2:4" ht="15" customHeight="1">
      <c r="B299" s="165" t="s">
        <v>551</v>
      </c>
      <c r="C299" s="177">
        <v>500</v>
      </c>
      <c r="D299" s="171">
        <v>1.5</v>
      </c>
    </row>
    <row r="300" spans="2:4" ht="15" customHeight="1">
      <c r="B300" s="165" t="s">
        <v>552</v>
      </c>
      <c r="C300" s="177">
        <v>600</v>
      </c>
      <c r="D300" s="171">
        <v>1.5</v>
      </c>
    </row>
    <row r="301" spans="2:4" ht="15" customHeight="1">
      <c r="B301" s="165" t="s">
        <v>553</v>
      </c>
      <c r="C301" s="177">
        <v>400</v>
      </c>
      <c r="D301" s="171">
        <v>1</v>
      </c>
    </row>
    <row r="302" spans="2:4" ht="15" customHeight="1">
      <c r="B302" s="165" t="s">
        <v>554</v>
      </c>
      <c r="C302" s="176">
        <v>1000</v>
      </c>
      <c r="D302" s="171">
        <v>2</v>
      </c>
    </row>
    <row r="303" spans="2:4" ht="15" customHeight="1">
      <c r="B303" s="165" t="s">
        <v>555</v>
      </c>
      <c r="C303" s="177">
        <v>700</v>
      </c>
      <c r="D303" s="171">
        <v>1.5</v>
      </c>
    </row>
    <row r="304" spans="2:4" ht="15" customHeight="1">
      <c r="B304" s="165" t="s">
        <v>556</v>
      </c>
      <c r="C304" s="177">
        <v>200</v>
      </c>
      <c r="D304" s="171">
        <v>1</v>
      </c>
    </row>
    <row r="305" spans="2:4" ht="15" customHeight="1">
      <c r="B305" s="165" t="s">
        <v>557</v>
      </c>
      <c r="C305" s="177">
        <v>200</v>
      </c>
      <c r="D305" s="171">
        <v>1</v>
      </c>
    </row>
    <row r="306" spans="2:4" ht="15" customHeight="1">
      <c r="B306" s="165" t="s">
        <v>558</v>
      </c>
      <c r="C306" s="177">
        <v>300</v>
      </c>
      <c r="D306" s="171">
        <v>1</v>
      </c>
    </row>
    <row r="307" spans="2:4" ht="15" customHeight="1">
      <c r="B307" s="165" t="s">
        <v>559</v>
      </c>
      <c r="C307" s="177">
        <v>800</v>
      </c>
      <c r="D307" s="171">
        <v>1.5</v>
      </c>
    </row>
    <row r="308" spans="2:4" ht="15" customHeight="1">
      <c r="B308" s="165" t="s">
        <v>560</v>
      </c>
      <c r="C308" s="177">
        <v>700</v>
      </c>
      <c r="D308" s="171">
        <v>1.5</v>
      </c>
    </row>
    <row r="309" spans="2:4" ht="15" customHeight="1">
      <c r="B309" s="165" t="s">
        <v>561</v>
      </c>
      <c r="C309" s="177">
        <v>800</v>
      </c>
      <c r="D309" s="171">
        <v>1.5</v>
      </c>
    </row>
    <row r="310" spans="2:4" ht="15" customHeight="1">
      <c r="B310" s="165" t="s">
        <v>562</v>
      </c>
      <c r="C310" s="177">
        <v>200</v>
      </c>
      <c r="D310" s="171">
        <v>1</v>
      </c>
    </row>
    <row r="311" spans="2:4" ht="15" customHeight="1">
      <c r="B311" s="165" t="s">
        <v>563</v>
      </c>
      <c r="C311" s="177">
        <v>200</v>
      </c>
      <c r="D311" s="171">
        <v>1</v>
      </c>
    </row>
    <row r="312" spans="2:4" ht="15" customHeight="1">
      <c r="B312" s="165" t="s">
        <v>564</v>
      </c>
      <c r="C312" s="177">
        <v>80</v>
      </c>
      <c r="D312" s="171">
        <v>1</v>
      </c>
    </row>
    <row r="313" spans="2:4" ht="15" customHeight="1">
      <c r="B313" s="165" t="s">
        <v>565</v>
      </c>
      <c r="C313" s="177">
        <v>40</v>
      </c>
      <c r="D313" s="171">
        <v>1</v>
      </c>
    </row>
    <row r="314" spans="2:4" ht="15" customHeight="1">
      <c r="B314" s="165" t="s">
        <v>566</v>
      </c>
      <c r="C314" s="177">
        <v>400</v>
      </c>
      <c r="D314" s="171">
        <v>1</v>
      </c>
    </row>
    <row r="315" spans="2:4" ht="15" customHeight="1">
      <c r="B315" s="165" t="s">
        <v>567</v>
      </c>
      <c r="C315" s="177">
        <v>300</v>
      </c>
      <c r="D315" s="171">
        <v>1</v>
      </c>
    </row>
    <row r="316" spans="2:4" ht="15" customHeight="1">
      <c r="B316" s="165" t="s">
        <v>568</v>
      </c>
      <c r="C316" s="177">
        <v>300</v>
      </c>
      <c r="D316" s="171">
        <v>1</v>
      </c>
    </row>
    <row r="317" spans="2:4" ht="15" customHeight="1">
      <c r="B317" s="165" t="s">
        <v>569</v>
      </c>
      <c r="C317" s="177">
        <v>300</v>
      </c>
      <c r="D317" s="171">
        <v>1</v>
      </c>
    </row>
    <row r="318" spans="2:4" ht="15" customHeight="1">
      <c r="B318" s="165" t="s">
        <v>570</v>
      </c>
      <c r="C318" s="177">
        <v>500</v>
      </c>
      <c r="D318" s="171">
        <v>1.5</v>
      </c>
    </row>
    <row r="319" spans="2:4" ht="15" customHeight="1">
      <c r="B319" s="165" t="s">
        <v>571</v>
      </c>
      <c r="C319" s="177">
        <v>500</v>
      </c>
      <c r="D319" s="171">
        <v>1.5</v>
      </c>
    </row>
    <row r="320" spans="2:4" ht="15" customHeight="1">
      <c r="B320" s="165" t="s">
        <v>572</v>
      </c>
      <c r="C320" s="177">
        <v>200</v>
      </c>
      <c r="D320" s="171">
        <v>1.5</v>
      </c>
    </row>
    <row r="321" spans="2:4" ht="15" customHeight="1">
      <c r="B321" s="165" t="s">
        <v>573</v>
      </c>
      <c r="C321" s="177">
        <v>600</v>
      </c>
      <c r="D321" s="171">
        <v>1.5</v>
      </c>
    </row>
    <row r="322" spans="2:4" ht="15" customHeight="1">
      <c r="B322" s="165" t="s">
        <v>574</v>
      </c>
      <c r="C322" s="177">
        <v>500</v>
      </c>
      <c r="D322" s="171">
        <v>1.5</v>
      </c>
    </row>
    <row r="323" spans="2:4" ht="15" customHeight="1">
      <c r="B323" s="165" t="s">
        <v>575</v>
      </c>
      <c r="C323" s="177">
        <v>400</v>
      </c>
      <c r="D323" s="171">
        <v>1.5</v>
      </c>
    </row>
    <row r="324" spans="2:4" ht="15" customHeight="1">
      <c r="B324" s="165" t="s">
        <v>576</v>
      </c>
      <c r="C324" s="177">
        <v>800</v>
      </c>
      <c r="D324" s="171">
        <v>1.5</v>
      </c>
    </row>
    <row r="325" spans="2:4" ht="15" customHeight="1">
      <c r="B325" s="165" t="s">
        <v>577</v>
      </c>
      <c r="C325" s="177">
        <v>300</v>
      </c>
      <c r="D325" s="171">
        <v>1</v>
      </c>
    </row>
    <row r="326" spans="2:4" ht="15" customHeight="1">
      <c r="B326" s="165" t="s">
        <v>578</v>
      </c>
      <c r="C326" s="177">
        <v>300</v>
      </c>
      <c r="D326" s="171">
        <v>1</v>
      </c>
    </row>
    <row r="327" spans="2:4" ht="15" customHeight="1">
      <c r="B327" s="165" t="s">
        <v>579</v>
      </c>
      <c r="C327" s="177">
        <v>700</v>
      </c>
      <c r="D327" s="171">
        <v>1.5</v>
      </c>
    </row>
    <row r="328" spans="2:4" ht="15" customHeight="1">
      <c r="B328" s="165" t="s">
        <v>580</v>
      </c>
      <c r="C328" s="177">
        <v>700</v>
      </c>
      <c r="D328" s="171">
        <v>1.5</v>
      </c>
    </row>
    <row r="329" spans="2:4" ht="15" customHeight="1">
      <c r="B329" s="165" t="s">
        <v>581</v>
      </c>
      <c r="C329" s="177">
        <v>800</v>
      </c>
      <c r="D329" s="171">
        <v>1.5</v>
      </c>
    </row>
    <row r="330" spans="2:4" ht="15" customHeight="1">
      <c r="B330" s="165" t="s">
        <v>582</v>
      </c>
      <c r="C330" s="177">
        <v>400</v>
      </c>
      <c r="D330" s="171">
        <v>1</v>
      </c>
    </row>
    <row r="331" spans="2:4" ht="15" customHeight="1">
      <c r="B331" s="165" t="s">
        <v>583</v>
      </c>
      <c r="C331" s="177">
        <v>600</v>
      </c>
      <c r="D331" s="171">
        <v>1</v>
      </c>
    </row>
    <row r="332" spans="2:4" ht="15" customHeight="1">
      <c r="B332" s="165" t="s">
        <v>584</v>
      </c>
      <c r="C332" s="177">
        <v>200</v>
      </c>
      <c r="D332" s="171">
        <v>1</v>
      </c>
    </row>
    <row r="333" spans="2:4" ht="15" customHeight="1">
      <c r="B333" s="165" t="s">
        <v>585</v>
      </c>
      <c r="C333" s="177">
        <v>400</v>
      </c>
      <c r="D333" s="171">
        <v>1.5</v>
      </c>
    </row>
    <row r="334" spans="2:4" ht="15" customHeight="1">
      <c r="B334" s="165" t="s">
        <v>586</v>
      </c>
      <c r="C334" s="177">
        <v>400</v>
      </c>
      <c r="D334" s="171">
        <v>1.5</v>
      </c>
    </row>
    <row r="335" spans="2:4" ht="15" customHeight="1">
      <c r="B335" s="165" t="s">
        <v>587</v>
      </c>
      <c r="C335" s="176">
        <v>1000</v>
      </c>
      <c r="D335" s="171">
        <v>2</v>
      </c>
    </row>
    <row r="336" spans="2:4" ht="15" customHeight="1">
      <c r="B336" s="165" t="s">
        <v>588</v>
      </c>
      <c r="C336" s="177">
        <v>500</v>
      </c>
      <c r="D336" s="171">
        <v>1.5</v>
      </c>
    </row>
    <row r="337" spans="2:4" ht="15" customHeight="1">
      <c r="B337" s="165" t="s">
        <v>589</v>
      </c>
      <c r="C337" s="176">
        <v>1000</v>
      </c>
      <c r="D337" s="171">
        <v>1.5</v>
      </c>
    </row>
    <row r="338" spans="2:4" ht="15" customHeight="1">
      <c r="B338" s="165" t="s">
        <v>590</v>
      </c>
      <c r="C338" s="177">
        <v>300</v>
      </c>
      <c r="D338" s="171">
        <v>1</v>
      </c>
    </row>
    <row r="339" spans="2:4" ht="15" customHeight="1">
      <c r="B339" s="165" t="s">
        <v>591</v>
      </c>
      <c r="C339" s="177">
        <v>200</v>
      </c>
      <c r="D339" s="171">
        <v>1</v>
      </c>
    </row>
    <row r="340" spans="2:4" ht="15" customHeight="1">
      <c r="B340" s="165" t="s">
        <v>592</v>
      </c>
      <c r="C340" s="177">
        <v>500</v>
      </c>
      <c r="D340" s="171">
        <v>1.5</v>
      </c>
    </row>
    <row r="341" spans="2:4" ht="15" customHeight="1">
      <c r="B341" s="165" t="s">
        <v>593</v>
      </c>
      <c r="C341" s="177">
        <v>300</v>
      </c>
      <c r="D341" s="171">
        <v>1.5</v>
      </c>
    </row>
    <row r="342" spans="2:4" ht="15" customHeight="1">
      <c r="B342" s="165" t="s">
        <v>594</v>
      </c>
      <c r="C342" s="177">
        <v>800</v>
      </c>
      <c r="D342" s="171">
        <v>1.5</v>
      </c>
    </row>
    <row r="343" spans="2:4" ht="15" customHeight="1">
      <c r="B343" s="165" t="s">
        <v>595</v>
      </c>
      <c r="C343" s="177">
        <v>200</v>
      </c>
      <c r="D343" s="171">
        <v>1</v>
      </c>
    </row>
    <row r="344" spans="2:4" ht="15" customHeight="1">
      <c r="B344" s="165" t="s">
        <v>596</v>
      </c>
      <c r="C344" s="177">
        <v>500</v>
      </c>
      <c r="D344" s="171">
        <v>1.5</v>
      </c>
    </row>
    <row r="345" spans="2:4" ht="15" customHeight="1">
      <c r="B345" s="165" t="s">
        <v>597</v>
      </c>
      <c r="C345" s="177">
        <v>80</v>
      </c>
      <c r="D345" s="171">
        <v>1.5</v>
      </c>
    </row>
    <row r="346" spans="2:4" ht="15" customHeight="1">
      <c r="B346" s="165" t="s">
        <v>598</v>
      </c>
      <c r="C346" s="177">
        <v>80</v>
      </c>
      <c r="D346" s="171">
        <v>1.5</v>
      </c>
    </row>
    <row r="347" spans="2:4" ht="15" customHeight="1">
      <c r="B347" s="165" t="s">
        <v>599</v>
      </c>
      <c r="C347" s="177">
        <v>700</v>
      </c>
      <c r="D347" s="171">
        <v>1.5</v>
      </c>
    </row>
    <row r="348" spans="2:4" ht="15" customHeight="1">
      <c r="B348" s="165" t="s">
        <v>600</v>
      </c>
      <c r="C348" s="177">
        <v>800</v>
      </c>
      <c r="D348" s="171">
        <v>1.5</v>
      </c>
    </row>
    <row r="349" spans="2:4" ht="15" customHeight="1">
      <c r="B349" s="165" t="s">
        <v>601</v>
      </c>
      <c r="C349" s="177">
        <v>700</v>
      </c>
      <c r="D349" s="171">
        <v>1.5</v>
      </c>
    </row>
    <row r="350" spans="2:4" ht="15" customHeight="1">
      <c r="B350" s="165" t="s">
        <v>602</v>
      </c>
      <c r="C350" s="177">
        <v>300</v>
      </c>
      <c r="D350" s="171">
        <v>1</v>
      </c>
    </row>
    <row r="351" spans="2:4" ht="15" customHeight="1">
      <c r="B351" s="165" t="s">
        <v>603</v>
      </c>
      <c r="C351" s="177">
        <v>300</v>
      </c>
      <c r="D351" s="171">
        <v>1</v>
      </c>
    </row>
    <row r="352" spans="2:4" ht="15" customHeight="1">
      <c r="B352" s="165" t="s">
        <v>604</v>
      </c>
      <c r="C352" s="176">
        <v>2000</v>
      </c>
      <c r="D352" s="171">
        <v>2</v>
      </c>
    </row>
    <row r="353" spans="2:4" ht="15" customHeight="1">
      <c r="B353" s="165" t="s">
        <v>605</v>
      </c>
      <c r="C353" s="176">
        <v>1300</v>
      </c>
      <c r="D353" s="171">
        <v>2</v>
      </c>
    </row>
    <row r="354" spans="2:4" ht="15" customHeight="1">
      <c r="B354" s="165" t="s">
        <v>606</v>
      </c>
      <c r="C354" s="176">
        <v>1000</v>
      </c>
      <c r="D354" s="171">
        <v>2</v>
      </c>
    </row>
    <row r="355" spans="2:4" ht="15" customHeight="1">
      <c r="B355" s="165" t="s">
        <v>607</v>
      </c>
      <c r="C355" s="176">
        <v>1000</v>
      </c>
      <c r="D355" s="171">
        <v>1.5</v>
      </c>
    </row>
    <row r="356" spans="2:4" ht="15" customHeight="1">
      <c r="B356" s="165" t="s">
        <v>608</v>
      </c>
      <c r="C356" s="177">
        <v>800</v>
      </c>
      <c r="D356" s="171">
        <v>1.5</v>
      </c>
    </row>
    <row r="357" spans="2:4" ht="15" customHeight="1">
      <c r="B357" s="165" t="s">
        <v>609</v>
      </c>
      <c r="C357" s="177">
        <v>500</v>
      </c>
      <c r="D357" s="171">
        <v>1.5</v>
      </c>
    </row>
    <row r="358" spans="2:4" ht="15" customHeight="1">
      <c r="B358" s="165" t="s">
        <v>610</v>
      </c>
      <c r="C358" s="177">
        <v>200</v>
      </c>
      <c r="D358" s="171">
        <v>1</v>
      </c>
    </row>
    <row r="359" spans="2:4" ht="15" customHeight="1">
      <c r="B359" s="165" t="s">
        <v>611</v>
      </c>
      <c r="C359" s="177">
        <v>600</v>
      </c>
      <c r="D359" s="171">
        <v>1.5</v>
      </c>
    </row>
    <row r="360" spans="2:4" ht="15" customHeight="1">
      <c r="B360" s="165" t="s">
        <v>612</v>
      </c>
      <c r="C360" s="177">
        <v>300</v>
      </c>
      <c r="D360" s="171">
        <v>1.5</v>
      </c>
    </row>
    <row r="361" spans="2:4" ht="15" customHeight="1">
      <c r="B361" s="165" t="s">
        <v>613</v>
      </c>
      <c r="C361" s="177">
        <v>300</v>
      </c>
      <c r="D361" s="171">
        <v>1</v>
      </c>
    </row>
    <row r="362" spans="2:4" ht="15" customHeight="1">
      <c r="B362" s="165" t="s">
        <v>614</v>
      </c>
      <c r="C362" s="177">
        <v>400</v>
      </c>
      <c r="D362" s="171">
        <v>1</v>
      </c>
    </row>
    <row r="363" spans="2:4" ht="15" customHeight="1">
      <c r="B363" s="165" t="s">
        <v>615</v>
      </c>
      <c r="C363" s="177">
        <v>800</v>
      </c>
      <c r="D363" s="171">
        <v>1.5</v>
      </c>
    </row>
    <row r="364" spans="2:4" ht="15" customHeight="1">
      <c r="B364" s="165" t="s">
        <v>616</v>
      </c>
      <c r="C364" s="177">
        <v>40</v>
      </c>
      <c r="D364" s="171">
        <v>1</v>
      </c>
    </row>
    <row r="365" spans="2:4" ht="15" customHeight="1">
      <c r="B365" s="165" t="s">
        <v>617</v>
      </c>
      <c r="C365" s="177">
        <v>80</v>
      </c>
      <c r="D365" s="171">
        <v>1</v>
      </c>
    </row>
    <row r="366" spans="2:4" ht="15" customHeight="1">
      <c r="B366" s="165" t="s">
        <v>618</v>
      </c>
      <c r="C366" s="177">
        <v>80</v>
      </c>
      <c r="D366" s="171">
        <v>1</v>
      </c>
    </row>
    <row r="367" spans="2:4" ht="15" customHeight="1">
      <c r="B367" s="165" t="s">
        <v>619</v>
      </c>
      <c r="C367" s="177">
        <v>200</v>
      </c>
      <c r="D367" s="171">
        <v>1</v>
      </c>
    </row>
    <row r="368" spans="2:4" ht="15" customHeight="1">
      <c r="B368" s="165" t="s">
        <v>620</v>
      </c>
      <c r="C368" s="177">
        <v>400</v>
      </c>
      <c r="D368" s="171">
        <v>1</v>
      </c>
    </row>
    <row r="369" spans="2:4" ht="15" customHeight="1">
      <c r="B369" s="165" t="s">
        <v>621</v>
      </c>
      <c r="C369" s="177">
        <v>700</v>
      </c>
      <c r="D369" s="171">
        <v>1.5</v>
      </c>
    </row>
    <row r="370" spans="2:4" ht="15" customHeight="1">
      <c r="B370" s="165" t="s">
        <v>622</v>
      </c>
      <c r="C370" s="177">
        <v>300</v>
      </c>
      <c r="D370" s="171">
        <v>1</v>
      </c>
    </row>
    <row r="371" spans="2:4" ht="15" customHeight="1">
      <c r="B371" s="165" t="s">
        <v>623</v>
      </c>
      <c r="C371" s="177">
        <v>300</v>
      </c>
      <c r="D371" s="171">
        <v>1</v>
      </c>
    </row>
    <row r="372" spans="2:4" ht="15" customHeight="1">
      <c r="B372" s="165" t="s">
        <v>624</v>
      </c>
      <c r="C372" s="177">
        <v>600</v>
      </c>
      <c r="D372" s="171">
        <v>1.5</v>
      </c>
    </row>
    <row r="373" spans="2:4" ht="15" customHeight="1">
      <c r="B373" s="165" t="s">
        <v>625</v>
      </c>
      <c r="C373" s="177">
        <v>200</v>
      </c>
      <c r="D373" s="171">
        <v>1</v>
      </c>
    </row>
    <row r="374" spans="2:4" ht="15" customHeight="1">
      <c r="B374" s="165" t="s">
        <v>626</v>
      </c>
      <c r="C374" s="177">
        <v>500</v>
      </c>
      <c r="D374" s="171">
        <v>1.5</v>
      </c>
    </row>
    <row r="375" spans="2:4" ht="15" customHeight="1">
      <c r="B375" s="165" t="s">
        <v>627</v>
      </c>
      <c r="C375" s="177">
        <v>600</v>
      </c>
      <c r="D375" s="171">
        <v>1.5</v>
      </c>
    </row>
    <row r="376" spans="2:4" ht="15" customHeight="1">
      <c r="B376" s="165" t="s">
        <v>628</v>
      </c>
      <c r="C376" s="177">
        <v>400</v>
      </c>
      <c r="D376" s="171">
        <v>1.5</v>
      </c>
    </row>
    <row r="377" spans="2:4" ht="15" customHeight="1">
      <c r="B377" s="165" t="s">
        <v>629</v>
      </c>
      <c r="C377" s="177">
        <v>80</v>
      </c>
      <c r="D377" s="171">
        <v>1</v>
      </c>
    </row>
    <row r="378" spans="2:4" ht="15" customHeight="1">
      <c r="B378" s="165" t="s">
        <v>630</v>
      </c>
      <c r="C378" s="177">
        <v>40</v>
      </c>
      <c r="D378" s="171">
        <v>1</v>
      </c>
    </row>
    <row r="379" spans="2:4" ht="15" customHeight="1">
      <c r="B379" s="165" t="s">
        <v>631</v>
      </c>
      <c r="C379" s="177">
        <v>300</v>
      </c>
      <c r="D379" s="171">
        <v>1</v>
      </c>
    </row>
    <row r="380" spans="2:4" ht="15" customHeight="1">
      <c r="B380" s="165" t="s">
        <v>632</v>
      </c>
      <c r="C380" s="177">
        <v>800</v>
      </c>
      <c r="D380" s="171">
        <v>1.5</v>
      </c>
    </row>
    <row r="381" spans="2:4" ht="15" customHeight="1">
      <c r="B381" s="165" t="s">
        <v>633</v>
      </c>
      <c r="C381" s="177">
        <v>200</v>
      </c>
      <c r="D381" s="171">
        <v>1.5</v>
      </c>
    </row>
    <row r="382" spans="2:4" ht="15" customHeight="1">
      <c r="B382" s="165" t="s">
        <v>634</v>
      </c>
      <c r="C382" s="177">
        <v>200</v>
      </c>
      <c r="D382" s="171">
        <v>1</v>
      </c>
    </row>
    <row r="383" spans="2:4" ht="15" customHeight="1">
      <c r="B383" s="165" t="s">
        <v>635</v>
      </c>
      <c r="C383" s="177">
        <v>100</v>
      </c>
      <c r="D383" s="171">
        <v>1</v>
      </c>
    </row>
    <row r="384" spans="2:4" ht="15" customHeight="1">
      <c r="B384" s="165" t="s">
        <v>636</v>
      </c>
      <c r="C384" s="177">
        <v>300</v>
      </c>
      <c r="D384" s="171">
        <v>2</v>
      </c>
    </row>
    <row r="385" spans="2:4" ht="15" customHeight="1">
      <c r="B385" s="165" t="s">
        <v>637</v>
      </c>
      <c r="C385" s="177">
        <v>800</v>
      </c>
      <c r="D385" s="171">
        <v>1.5</v>
      </c>
    </row>
    <row r="386" spans="2:4" ht="15" customHeight="1">
      <c r="B386" s="165" t="s">
        <v>638</v>
      </c>
      <c r="C386" s="177">
        <v>700</v>
      </c>
      <c r="D386" s="171">
        <v>1.5</v>
      </c>
    </row>
    <row r="387" spans="2:4" ht="15" customHeight="1">
      <c r="B387" s="165" t="s">
        <v>639</v>
      </c>
      <c r="C387" s="177">
        <v>100</v>
      </c>
      <c r="D387" s="171">
        <v>1.5</v>
      </c>
    </row>
    <row r="388" spans="2:4" ht="15" customHeight="1">
      <c r="B388" s="165" t="s">
        <v>640</v>
      </c>
      <c r="C388" s="176">
        <v>1300</v>
      </c>
      <c r="D388" s="171">
        <v>2</v>
      </c>
    </row>
    <row r="389" spans="2:4" ht="15" customHeight="1">
      <c r="B389" s="165" t="s">
        <v>641</v>
      </c>
      <c r="C389" s="177">
        <v>200</v>
      </c>
      <c r="D389" s="171">
        <v>1</v>
      </c>
    </row>
    <row r="390" spans="2:4" ht="15" customHeight="1">
      <c r="B390" s="165" t="s">
        <v>642</v>
      </c>
      <c r="C390" s="176">
        <v>1000</v>
      </c>
      <c r="D390" s="171">
        <v>2</v>
      </c>
    </row>
    <row r="391" spans="2:4" ht="15" customHeight="1">
      <c r="B391" s="165" t="s">
        <v>643</v>
      </c>
      <c r="C391" s="177">
        <v>400</v>
      </c>
      <c r="D391" s="171">
        <v>1</v>
      </c>
    </row>
    <row r="392" spans="2:4" ht="15" customHeight="1">
      <c r="B392" s="165" t="s">
        <v>644</v>
      </c>
      <c r="C392" s="177">
        <v>300</v>
      </c>
      <c r="D392" s="171">
        <v>1</v>
      </c>
    </row>
    <row r="393" spans="2:4" ht="15" customHeight="1">
      <c r="B393" s="165" t="s">
        <v>645</v>
      </c>
      <c r="C393" s="177">
        <v>300</v>
      </c>
      <c r="D393" s="171">
        <v>1</v>
      </c>
    </row>
    <row r="394" spans="2:4" ht="15" customHeight="1">
      <c r="B394" s="165" t="s">
        <v>646</v>
      </c>
      <c r="C394" s="177">
        <v>300</v>
      </c>
      <c r="D394" s="171">
        <v>1</v>
      </c>
    </row>
    <row r="395" spans="2:4" ht="15" customHeight="1">
      <c r="B395" s="165" t="s">
        <v>647</v>
      </c>
      <c r="C395" s="177">
        <v>900</v>
      </c>
      <c r="D395" s="171">
        <v>1</v>
      </c>
    </row>
    <row r="396" spans="2:4" ht="15" customHeight="1">
      <c r="B396" s="165" t="s">
        <v>648</v>
      </c>
      <c r="C396" s="176">
        <v>3300</v>
      </c>
      <c r="D396" s="171">
        <v>2</v>
      </c>
    </row>
    <row r="397" spans="2:4" ht="15" customHeight="1">
      <c r="B397" s="165" t="s">
        <v>649</v>
      </c>
      <c r="C397" s="176">
        <v>3400</v>
      </c>
      <c r="D397" s="171">
        <v>2</v>
      </c>
    </row>
    <row r="398" spans="2:4" ht="15" customHeight="1">
      <c r="B398" s="165" t="s">
        <v>650</v>
      </c>
      <c r="C398" s="177">
        <v>800</v>
      </c>
      <c r="D398" s="171">
        <v>1.5</v>
      </c>
    </row>
    <row r="399" spans="2:4" ht="15" customHeight="1">
      <c r="B399" s="165" t="s">
        <v>651</v>
      </c>
      <c r="C399" s="177">
        <v>300</v>
      </c>
      <c r="D399" s="171">
        <v>1</v>
      </c>
    </row>
    <row r="400" spans="2:4" ht="15" customHeight="1">
      <c r="B400" s="165" t="s">
        <v>652</v>
      </c>
      <c r="C400" s="177">
        <v>500</v>
      </c>
      <c r="D400" s="171">
        <v>1.5</v>
      </c>
    </row>
    <row r="401" spans="2:4" ht="15" customHeight="1">
      <c r="B401" s="165" t="s">
        <v>653</v>
      </c>
      <c r="C401" s="176">
        <v>1000</v>
      </c>
      <c r="D401" s="171">
        <v>2</v>
      </c>
    </row>
    <row r="402" spans="2:4" ht="15" customHeight="1">
      <c r="B402" s="165" t="s">
        <v>654</v>
      </c>
      <c r="C402" s="177">
        <v>200</v>
      </c>
      <c r="D402" s="171">
        <v>1</v>
      </c>
    </row>
    <row r="403" spans="2:4" ht="15" customHeight="1">
      <c r="B403" s="165" t="s">
        <v>655</v>
      </c>
      <c r="C403" s="177">
        <v>800</v>
      </c>
      <c r="D403" s="171">
        <v>1.5</v>
      </c>
    </row>
    <row r="404" spans="2:4" ht="15" customHeight="1">
      <c r="B404" s="165" t="s">
        <v>656</v>
      </c>
      <c r="C404" s="177">
        <v>600</v>
      </c>
      <c r="D404" s="171">
        <v>2</v>
      </c>
    </row>
    <row r="405" spans="2:4" ht="15" customHeight="1">
      <c r="B405" s="165" t="s">
        <v>657</v>
      </c>
      <c r="C405" s="177">
        <v>500</v>
      </c>
      <c r="D405" s="171">
        <v>1.5</v>
      </c>
    </row>
    <row r="406" spans="2:4" ht="15" customHeight="1">
      <c r="B406" s="165" t="s">
        <v>658</v>
      </c>
      <c r="C406" s="177">
        <v>80</v>
      </c>
      <c r="D406" s="171">
        <v>1</v>
      </c>
    </row>
    <row r="407" spans="2:4" ht="15" customHeight="1">
      <c r="B407" s="165" t="s">
        <v>659</v>
      </c>
      <c r="C407" s="177">
        <v>200</v>
      </c>
      <c r="D407" s="171">
        <v>1</v>
      </c>
    </row>
    <row r="408" spans="2:4" ht="15" customHeight="1">
      <c r="B408" s="165" t="s">
        <v>660</v>
      </c>
      <c r="C408" s="177">
        <v>500</v>
      </c>
      <c r="D408" s="171">
        <v>1.5</v>
      </c>
    </row>
    <row r="409" spans="2:4" ht="15" customHeight="1">
      <c r="B409" s="165" t="s">
        <v>661</v>
      </c>
      <c r="C409" s="177">
        <v>40</v>
      </c>
      <c r="D409" s="171">
        <v>1</v>
      </c>
    </row>
    <row r="410" spans="2:4" ht="15" customHeight="1">
      <c r="B410" s="165" t="s">
        <v>662</v>
      </c>
      <c r="C410" s="177">
        <v>200</v>
      </c>
      <c r="D410" s="171">
        <v>1.5</v>
      </c>
    </row>
    <row r="411" spans="2:4" ht="15" customHeight="1">
      <c r="B411" s="165" t="s">
        <v>663</v>
      </c>
      <c r="C411" s="177">
        <v>500</v>
      </c>
      <c r="D411" s="171">
        <v>1.5</v>
      </c>
    </row>
    <row r="412" spans="2:4" ht="15" customHeight="1">
      <c r="B412" s="165" t="s">
        <v>664</v>
      </c>
      <c r="C412" s="177">
        <v>40</v>
      </c>
      <c r="D412" s="171">
        <v>1</v>
      </c>
    </row>
    <row r="413" spans="2:4" ht="15" customHeight="1">
      <c r="B413" s="165" t="s">
        <v>665</v>
      </c>
      <c r="C413" s="177">
        <v>40</v>
      </c>
      <c r="D413" s="171">
        <v>1</v>
      </c>
    </row>
    <row r="414" spans="2:4" ht="15" customHeight="1">
      <c r="B414" s="165" t="s">
        <v>666</v>
      </c>
      <c r="C414" s="177">
        <v>800</v>
      </c>
      <c r="D414" s="171">
        <v>1.5</v>
      </c>
    </row>
    <row r="415" spans="2:4" ht="15" customHeight="1">
      <c r="B415" s="165" t="s">
        <v>667</v>
      </c>
      <c r="C415" s="177">
        <v>300</v>
      </c>
      <c r="D415" s="171">
        <v>1</v>
      </c>
    </row>
    <row r="416" spans="2:4" ht="15" customHeight="1">
      <c r="B416" s="165" t="s">
        <v>668</v>
      </c>
      <c r="C416" s="177">
        <v>500</v>
      </c>
      <c r="D416" s="171">
        <v>1.5</v>
      </c>
    </row>
    <row r="417" spans="2:4" ht="15" customHeight="1">
      <c r="B417" s="165" t="s">
        <v>669</v>
      </c>
      <c r="C417" s="177">
        <v>400</v>
      </c>
      <c r="D417" s="171">
        <v>1</v>
      </c>
    </row>
    <row r="418" spans="2:4" ht="15" customHeight="1">
      <c r="B418" s="165" t="s">
        <v>670</v>
      </c>
      <c r="C418" s="177">
        <v>600</v>
      </c>
      <c r="D418" s="171">
        <v>1.5</v>
      </c>
    </row>
    <row r="419" spans="2:4" ht="15" customHeight="1">
      <c r="B419" s="165" t="s">
        <v>671</v>
      </c>
      <c r="C419" s="177">
        <v>200</v>
      </c>
      <c r="D419" s="171">
        <v>1</v>
      </c>
    </row>
    <row r="420" spans="2:4" ht="15" customHeight="1">
      <c r="B420" s="165" t="s">
        <v>672</v>
      </c>
      <c r="C420" s="177">
        <v>800</v>
      </c>
      <c r="D420" s="171">
        <v>1.5</v>
      </c>
    </row>
    <row r="421" spans="2:4" ht="15" customHeight="1">
      <c r="B421" s="165" t="s">
        <v>673</v>
      </c>
      <c r="C421" s="177">
        <v>300</v>
      </c>
      <c r="D421" s="171">
        <v>1.5</v>
      </c>
    </row>
    <row r="422" spans="2:4" ht="15" customHeight="1">
      <c r="B422" s="165" t="s">
        <v>674</v>
      </c>
      <c r="C422" s="177">
        <v>600</v>
      </c>
      <c r="D422" s="171">
        <v>1.5</v>
      </c>
    </row>
    <row r="423" spans="2:4" ht="15" customHeight="1">
      <c r="B423" s="165" t="s">
        <v>675</v>
      </c>
      <c r="C423" s="177">
        <v>500</v>
      </c>
      <c r="D423" s="171">
        <v>1.5</v>
      </c>
    </row>
    <row r="424" spans="2:4" ht="15" customHeight="1">
      <c r="B424" s="165" t="s">
        <v>676</v>
      </c>
      <c r="C424" s="177">
        <v>800</v>
      </c>
      <c r="D424" s="171">
        <v>1.5</v>
      </c>
    </row>
    <row r="425" spans="2:4" ht="15" customHeight="1">
      <c r="B425" s="165" t="s">
        <v>677</v>
      </c>
      <c r="C425" s="177">
        <v>300</v>
      </c>
      <c r="D425" s="171">
        <v>1</v>
      </c>
    </row>
    <row r="426" spans="2:4" ht="15" customHeight="1">
      <c r="B426" s="165" t="s">
        <v>678</v>
      </c>
      <c r="C426" s="177">
        <v>40</v>
      </c>
      <c r="D426" s="171">
        <v>1</v>
      </c>
    </row>
    <row r="427" spans="2:4" ht="15" customHeight="1">
      <c r="B427" s="165" t="s">
        <v>679</v>
      </c>
      <c r="C427" s="177">
        <v>200</v>
      </c>
      <c r="D427" s="171">
        <v>1</v>
      </c>
    </row>
    <row r="428" spans="2:4" ht="15" customHeight="1">
      <c r="B428" s="165" t="s">
        <v>680</v>
      </c>
      <c r="C428" s="177">
        <v>40</v>
      </c>
      <c r="D428" s="171">
        <v>1</v>
      </c>
    </row>
    <row r="429" spans="2:4" ht="15" customHeight="1">
      <c r="B429" s="165" t="s">
        <v>681</v>
      </c>
      <c r="C429" s="177">
        <v>400</v>
      </c>
      <c r="D429" s="171">
        <v>1</v>
      </c>
    </row>
    <row r="430" spans="2:4" ht="15" customHeight="1">
      <c r="B430" s="165" t="s">
        <v>682</v>
      </c>
      <c r="C430" s="177">
        <v>40</v>
      </c>
      <c r="D430" s="171">
        <v>1</v>
      </c>
    </row>
    <row r="431" spans="2:4" ht="15" customHeight="1">
      <c r="B431" s="165" t="s">
        <v>683</v>
      </c>
      <c r="C431" s="177">
        <v>400</v>
      </c>
      <c r="D431" s="171">
        <v>1.5</v>
      </c>
    </row>
    <row r="432" spans="2:4" ht="15" customHeight="1">
      <c r="B432" s="165" t="s">
        <v>684</v>
      </c>
      <c r="C432" s="177">
        <v>300</v>
      </c>
      <c r="D432" s="171">
        <v>1.5</v>
      </c>
    </row>
    <row r="433" spans="2:4" ht="15" customHeight="1">
      <c r="B433" s="165" t="s">
        <v>685</v>
      </c>
      <c r="C433" s="177">
        <v>300</v>
      </c>
      <c r="D433" s="171">
        <v>1.5</v>
      </c>
    </row>
    <row r="434" spans="2:4" ht="15" customHeight="1">
      <c r="B434" s="165" t="s">
        <v>686</v>
      </c>
      <c r="C434" s="177">
        <v>400</v>
      </c>
      <c r="D434" s="171">
        <v>1.5</v>
      </c>
    </row>
    <row r="435" spans="2:4" ht="15" customHeight="1">
      <c r="B435" s="165" t="s">
        <v>687</v>
      </c>
      <c r="C435" s="177">
        <v>80</v>
      </c>
      <c r="D435" s="171">
        <v>1.5</v>
      </c>
    </row>
    <row r="436" spans="2:4" ht="15" customHeight="1">
      <c r="B436" s="165" t="s">
        <v>688</v>
      </c>
      <c r="C436" s="177">
        <v>300</v>
      </c>
      <c r="D436" s="171">
        <v>1</v>
      </c>
    </row>
    <row r="437" spans="2:4" ht="15" customHeight="1">
      <c r="B437" s="165" t="s">
        <v>689</v>
      </c>
      <c r="C437" s="177">
        <v>300</v>
      </c>
      <c r="D437" s="171">
        <v>1</v>
      </c>
    </row>
    <row r="438" spans="2:4" ht="15" customHeight="1">
      <c r="B438" s="165" t="s">
        <v>690</v>
      </c>
      <c r="C438" s="177">
        <v>500</v>
      </c>
      <c r="D438" s="171">
        <v>1.5</v>
      </c>
    </row>
    <row r="439" spans="2:4" ht="15" customHeight="1">
      <c r="B439" s="165" t="s">
        <v>691</v>
      </c>
      <c r="C439" s="177">
        <v>300</v>
      </c>
      <c r="D439" s="171">
        <v>1</v>
      </c>
    </row>
    <row r="440" spans="2:4" ht="15" customHeight="1">
      <c r="B440" s="165" t="s">
        <v>692</v>
      </c>
      <c r="C440" s="177">
        <v>500</v>
      </c>
      <c r="D440" s="171">
        <v>1.5</v>
      </c>
    </row>
    <row r="441" spans="2:4" ht="15" customHeight="1">
      <c r="B441" s="165" t="s">
        <v>693</v>
      </c>
      <c r="C441" s="177">
        <v>300</v>
      </c>
      <c r="D441" s="171">
        <v>1</v>
      </c>
    </row>
    <row r="442" spans="2:4" ht="15" customHeight="1">
      <c r="B442" s="165" t="s">
        <v>694</v>
      </c>
      <c r="C442" s="177">
        <v>500</v>
      </c>
      <c r="D442" s="171">
        <v>1.5</v>
      </c>
    </row>
    <row r="443" spans="2:4" ht="15" customHeight="1">
      <c r="B443" s="165" t="s">
        <v>695</v>
      </c>
      <c r="C443" s="177">
        <v>400</v>
      </c>
      <c r="D443" s="171">
        <v>1</v>
      </c>
    </row>
    <row r="444" spans="2:4" ht="15" customHeight="1">
      <c r="B444" s="165" t="s">
        <v>696</v>
      </c>
      <c r="C444" s="177">
        <v>600</v>
      </c>
      <c r="D444" s="171">
        <v>1.6</v>
      </c>
    </row>
    <row r="445" spans="2:4" ht="15" customHeight="1">
      <c r="B445" s="165" t="s">
        <v>697</v>
      </c>
      <c r="C445" s="177">
        <v>700</v>
      </c>
      <c r="D445" s="171">
        <v>1.5</v>
      </c>
    </row>
    <row r="446" spans="2:4" ht="15" customHeight="1">
      <c r="B446" s="165" t="s">
        <v>698</v>
      </c>
      <c r="C446" s="177">
        <v>600</v>
      </c>
      <c r="D446" s="171">
        <v>1.5</v>
      </c>
    </row>
    <row r="447" spans="2:4" ht="15" customHeight="1">
      <c r="B447" s="165" t="s">
        <v>699</v>
      </c>
      <c r="C447" s="177">
        <v>700</v>
      </c>
      <c r="D447" s="171">
        <v>1.5</v>
      </c>
    </row>
    <row r="448" spans="2:4" ht="15" customHeight="1">
      <c r="B448" s="165" t="s">
        <v>700</v>
      </c>
      <c r="C448" s="177">
        <v>500</v>
      </c>
      <c r="D448" s="171">
        <v>1.5</v>
      </c>
    </row>
    <row r="449" spans="2:4" ht="15" customHeight="1">
      <c r="B449" s="165" t="s">
        <v>701</v>
      </c>
      <c r="C449" s="177">
        <v>500</v>
      </c>
      <c r="D449" s="171">
        <v>1.5</v>
      </c>
    </row>
    <row r="450" spans="2:4" ht="15" customHeight="1">
      <c r="B450" s="165" t="s">
        <v>702</v>
      </c>
      <c r="C450" s="177">
        <v>500</v>
      </c>
      <c r="D450" s="171">
        <v>1.5</v>
      </c>
    </row>
    <row r="451" spans="2:4" ht="15" customHeight="1">
      <c r="B451" s="165" t="s">
        <v>703</v>
      </c>
      <c r="C451" s="177">
        <v>300</v>
      </c>
      <c r="D451" s="171">
        <v>1.5</v>
      </c>
    </row>
    <row r="452" spans="2:4" ht="15" customHeight="1">
      <c r="B452" s="165" t="s">
        <v>704</v>
      </c>
      <c r="C452" s="177">
        <v>500</v>
      </c>
      <c r="D452" s="171">
        <v>1.5</v>
      </c>
    </row>
    <row r="453" spans="2:4" ht="15" customHeight="1">
      <c r="B453" s="165" t="s">
        <v>705</v>
      </c>
      <c r="C453" s="177">
        <v>300</v>
      </c>
      <c r="D453" s="171">
        <v>1.5</v>
      </c>
    </row>
    <row r="454" spans="2:4" ht="15" customHeight="1">
      <c r="B454" s="165" t="s">
        <v>706</v>
      </c>
      <c r="C454" s="177">
        <v>500</v>
      </c>
      <c r="D454" s="171">
        <v>1.5</v>
      </c>
    </row>
    <row r="455" spans="2:4" ht="15" customHeight="1">
      <c r="B455" s="165" t="s">
        <v>707</v>
      </c>
      <c r="C455" s="177">
        <v>300</v>
      </c>
      <c r="D455" s="171">
        <v>1</v>
      </c>
    </row>
    <row r="456" spans="2:4" ht="15" customHeight="1">
      <c r="B456" s="165" t="s">
        <v>708</v>
      </c>
      <c r="C456" s="177">
        <v>600</v>
      </c>
      <c r="D456" s="171">
        <v>1.5</v>
      </c>
    </row>
    <row r="457" spans="2:4" ht="15" customHeight="1">
      <c r="B457" s="165" t="s">
        <v>709</v>
      </c>
      <c r="C457" s="177">
        <v>200</v>
      </c>
      <c r="D457" s="171">
        <v>1</v>
      </c>
    </row>
    <row r="458" spans="2:4" ht="15" customHeight="1">
      <c r="B458" s="165" t="s">
        <v>710</v>
      </c>
      <c r="C458" s="177">
        <v>700</v>
      </c>
      <c r="D458" s="171">
        <v>1.5</v>
      </c>
    </row>
    <row r="459" spans="2:4" ht="15" customHeight="1">
      <c r="B459" s="165" t="s">
        <v>711</v>
      </c>
      <c r="C459" s="177">
        <v>500</v>
      </c>
      <c r="D459" s="171">
        <v>1.5</v>
      </c>
    </row>
    <row r="460" spans="2:4" ht="15" customHeight="1">
      <c r="B460" s="165" t="s">
        <v>712</v>
      </c>
      <c r="C460" s="177">
        <v>300</v>
      </c>
      <c r="D460" s="171">
        <v>1</v>
      </c>
    </row>
    <row r="461" spans="2:4" ht="15" customHeight="1">
      <c r="B461" s="165" t="s">
        <v>713</v>
      </c>
      <c r="C461" s="176">
        <v>1000</v>
      </c>
      <c r="D461" s="171">
        <v>1.5</v>
      </c>
    </row>
    <row r="462" spans="2:4" ht="15" customHeight="1">
      <c r="B462" s="165" t="s">
        <v>714</v>
      </c>
      <c r="C462" s="177">
        <v>600</v>
      </c>
      <c r="D462" s="171">
        <v>1.5</v>
      </c>
    </row>
    <row r="463" spans="2:4" ht="15" customHeight="1">
      <c r="B463" s="165" t="s">
        <v>715</v>
      </c>
      <c r="C463" s="177">
        <v>300</v>
      </c>
      <c r="D463" s="171">
        <v>1</v>
      </c>
    </row>
    <row r="464" spans="2:4" ht="15" customHeight="1">
      <c r="B464" s="165" t="s">
        <v>716</v>
      </c>
      <c r="C464" s="177">
        <v>300</v>
      </c>
      <c r="D464" s="171">
        <v>1.5</v>
      </c>
    </row>
    <row r="465" spans="2:4" ht="15" customHeight="1">
      <c r="B465" s="165" t="s">
        <v>717</v>
      </c>
      <c r="C465" s="177">
        <v>600</v>
      </c>
      <c r="D465" s="171">
        <v>1.5</v>
      </c>
    </row>
    <row r="466" spans="2:4" ht="15" customHeight="1">
      <c r="B466" s="165" t="s">
        <v>718</v>
      </c>
      <c r="C466" s="177">
        <v>300</v>
      </c>
      <c r="D466" s="171">
        <v>1.5</v>
      </c>
    </row>
    <row r="467" spans="2:4" ht="15" customHeight="1">
      <c r="B467" s="165" t="s">
        <v>719</v>
      </c>
      <c r="C467" s="177">
        <v>300</v>
      </c>
      <c r="D467" s="171">
        <v>1</v>
      </c>
    </row>
    <row r="468" spans="2:4" ht="15" customHeight="1">
      <c r="B468" s="165" t="s">
        <v>720</v>
      </c>
      <c r="C468" s="177">
        <v>200</v>
      </c>
      <c r="D468" s="171">
        <v>1</v>
      </c>
    </row>
    <row r="469" spans="2:4" ht="15" customHeight="1">
      <c r="B469" s="165" t="s">
        <v>721</v>
      </c>
      <c r="C469" s="177">
        <v>300</v>
      </c>
      <c r="D469" s="171">
        <v>1.5</v>
      </c>
    </row>
    <row r="470" spans="2:4" ht="15" customHeight="1">
      <c r="B470" s="165" t="s">
        <v>722</v>
      </c>
      <c r="C470" s="177">
        <v>400</v>
      </c>
      <c r="D470" s="171">
        <v>1.5</v>
      </c>
    </row>
    <row r="471" spans="2:4" ht="15" customHeight="1">
      <c r="B471" s="165" t="s">
        <v>723</v>
      </c>
      <c r="C471" s="177">
        <v>800</v>
      </c>
      <c r="D471" s="171">
        <v>1.5</v>
      </c>
    </row>
    <row r="472" spans="2:4" ht="15" customHeight="1">
      <c r="B472" s="165" t="s">
        <v>724</v>
      </c>
      <c r="C472" s="177">
        <v>600</v>
      </c>
      <c r="D472" s="171">
        <v>1.5</v>
      </c>
    </row>
    <row r="473" spans="2:4" ht="15" customHeight="1">
      <c r="B473" s="165" t="s">
        <v>128</v>
      </c>
      <c r="C473" s="177">
        <v>80</v>
      </c>
      <c r="D473" s="171">
        <v>1</v>
      </c>
    </row>
    <row r="474" spans="2:4" ht="15" customHeight="1">
      <c r="B474" s="165" t="s">
        <v>725</v>
      </c>
      <c r="C474" s="177">
        <v>200</v>
      </c>
      <c r="D474" s="171">
        <v>1.5</v>
      </c>
    </row>
    <row r="475" spans="2:4" ht="15" customHeight="1">
      <c r="B475" s="165" t="s">
        <v>726</v>
      </c>
      <c r="C475" s="177">
        <v>700</v>
      </c>
      <c r="D475" s="171">
        <v>1</v>
      </c>
    </row>
    <row r="476" spans="2:4" ht="15" customHeight="1">
      <c r="B476" s="165" t="s">
        <v>727</v>
      </c>
      <c r="C476" s="177">
        <v>700</v>
      </c>
      <c r="D476" s="171">
        <v>1</v>
      </c>
    </row>
    <row r="477" spans="2:4" ht="15" customHeight="1">
      <c r="B477" s="165" t="s">
        <v>728</v>
      </c>
      <c r="C477" s="177">
        <v>200</v>
      </c>
      <c r="D477" s="171">
        <v>1.5</v>
      </c>
    </row>
    <row r="478" spans="2:4" ht="15" customHeight="1">
      <c r="B478" s="165" t="s">
        <v>729</v>
      </c>
      <c r="C478" s="177">
        <v>300</v>
      </c>
      <c r="D478" s="171">
        <v>1.5</v>
      </c>
    </row>
    <row r="479" spans="2:4" ht="15" customHeight="1">
      <c r="B479" s="165" t="s">
        <v>730</v>
      </c>
      <c r="C479" s="177">
        <v>200</v>
      </c>
      <c r="D479" s="171">
        <v>1.5</v>
      </c>
    </row>
    <row r="480" spans="2:4" ht="15" customHeight="1">
      <c r="B480" s="165" t="s">
        <v>731</v>
      </c>
      <c r="C480" s="177">
        <v>200</v>
      </c>
      <c r="D480" s="171">
        <v>1</v>
      </c>
    </row>
    <row r="481" spans="2:4" ht="15" customHeight="1">
      <c r="B481" s="165" t="s">
        <v>732</v>
      </c>
      <c r="C481" s="177">
        <v>80</v>
      </c>
      <c r="D481" s="171">
        <v>1</v>
      </c>
    </row>
    <row r="482" spans="2:4" ht="15" customHeight="1">
      <c r="B482" s="165" t="s">
        <v>733</v>
      </c>
      <c r="C482" s="176">
        <v>1000</v>
      </c>
      <c r="D482" s="171">
        <v>2</v>
      </c>
    </row>
    <row r="483" spans="2:4" ht="15" customHeight="1">
      <c r="B483" s="165" t="s">
        <v>734</v>
      </c>
      <c r="C483" s="177">
        <v>80</v>
      </c>
      <c r="D483" s="171">
        <v>1</v>
      </c>
    </row>
    <row r="484" spans="2:4" ht="15" customHeight="1">
      <c r="B484" s="172" t="s">
        <v>735</v>
      </c>
      <c r="C484" s="178">
        <v>1000</v>
      </c>
      <c r="D484" s="173">
        <v>2</v>
      </c>
    </row>
  </sheetData>
  <sheetProtection sheet="1"/>
  <mergeCells count="1">
    <mergeCell ref="D1:D2"/>
  </mergeCells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B1:D212"/>
  <sheetViews>
    <sheetView workbookViewId="0" topLeftCell="A1">
      <selection activeCell="C13" sqref="C13"/>
    </sheetView>
  </sheetViews>
  <sheetFormatPr defaultColWidth="11.57421875" defaultRowHeight="15" customHeight="1"/>
  <cols>
    <col min="1" max="1" width="5.7109375" style="182" customWidth="1"/>
    <col min="2" max="2" width="44.140625" style="182" bestFit="1" customWidth="1"/>
    <col min="3" max="3" width="10.7109375" style="190" customWidth="1"/>
    <col min="4" max="4" width="7.7109375" style="190" customWidth="1"/>
    <col min="5" max="16384" width="11.421875" style="182" customWidth="1"/>
  </cols>
  <sheetData>
    <row r="1" spans="2:4" s="174" customFormat="1" ht="18.75">
      <c r="B1" s="163" t="s">
        <v>187</v>
      </c>
      <c r="C1" s="158" t="s">
        <v>987</v>
      </c>
      <c r="D1" s="438" t="s">
        <v>986</v>
      </c>
    </row>
    <row r="2" spans="2:4" s="174" customFormat="1" ht="15" customHeight="1">
      <c r="B2" s="164" t="s">
        <v>736</v>
      </c>
      <c r="C2" s="160" t="s">
        <v>988</v>
      </c>
      <c r="D2" s="440"/>
    </row>
    <row r="3" spans="2:4" ht="15" customHeight="1">
      <c r="B3" s="179"/>
      <c r="C3" s="180"/>
      <c r="D3" s="181"/>
    </row>
    <row r="4" spans="2:4" ht="15" customHeight="1">
      <c r="B4" s="179" t="s">
        <v>256</v>
      </c>
      <c r="C4" s="180">
        <v>200</v>
      </c>
      <c r="D4" s="181">
        <v>1</v>
      </c>
    </row>
    <row r="5" spans="2:4" ht="15" customHeight="1">
      <c r="B5" s="183" t="s">
        <v>257</v>
      </c>
      <c r="C5" s="184">
        <v>18900</v>
      </c>
      <c r="D5" s="185">
        <v>2</v>
      </c>
    </row>
    <row r="6" spans="2:4" ht="15" customHeight="1">
      <c r="B6" s="183" t="s">
        <v>258</v>
      </c>
      <c r="C6" s="184">
        <v>18900</v>
      </c>
      <c r="D6" s="185">
        <v>2</v>
      </c>
    </row>
    <row r="7" spans="2:4" ht="15" customHeight="1">
      <c r="B7" s="183" t="s">
        <v>259</v>
      </c>
      <c r="C7" s="184">
        <v>18900</v>
      </c>
      <c r="D7" s="185">
        <v>2</v>
      </c>
    </row>
    <row r="8" spans="2:4" ht="15" customHeight="1">
      <c r="B8" s="183" t="s">
        <v>264</v>
      </c>
      <c r="C8" s="186">
        <v>800</v>
      </c>
      <c r="D8" s="185">
        <v>1.5</v>
      </c>
    </row>
    <row r="9" spans="2:4" ht="15" customHeight="1">
      <c r="B9" s="183" t="s">
        <v>266</v>
      </c>
      <c r="C9" s="184">
        <v>1000</v>
      </c>
      <c r="D9" s="185">
        <v>2</v>
      </c>
    </row>
    <row r="10" spans="2:4" ht="15" customHeight="1">
      <c r="B10" s="183" t="s">
        <v>269</v>
      </c>
      <c r="C10" s="184">
        <v>1100</v>
      </c>
      <c r="D10" s="185">
        <v>2</v>
      </c>
    </row>
    <row r="11" spans="2:4" ht="15" customHeight="1">
      <c r="B11" s="183" t="s">
        <v>737</v>
      </c>
      <c r="C11" s="184">
        <v>1300</v>
      </c>
      <c r="D11" s="185">
        <v>2</v>
      </c>
    </row>
    <row r="12" spans="2:4" ht="15" customHeight="1">
      <c r="B12" s="183" t="s">
        <v>270</v>
      </c>
      <c r="C12" s="186">
        <v>800</v>
      </c>
      <c r="D12" s="185">
        <v>1.5</v>
      </c>
    </row>
    <row r="13" spans="2:4" ht="15" customHeight="1">
      <c r="B13" s="183" t="s">
        <v>738</v>
      </c>
      <c r="C13" s="184">
        <v>3400</v>
      </c>
      <c r="D13" s="185">
        <v>2</v>
      </c>
    </row>
    <row r="14" spans="2:4" ht="15" customHeight="1">
      <c r="B14" s="183" t="s">
        <v>739</v>
      </c>
      <c r="C14" s="184">
        <v>3400</v>
      </c>
      <c r="D14" s="185">
        <v>2</v>
      </c>
    </row>
    <row r="15" spans="2:4" ht="15" customHeight="1">
      <c r="B15" s="183" t="s">
        <v>275</v>
      </c>
      <c r="C15" s="184">
        <v>3400</v>
      </c>
      <c r="D15" s="185">
        <v>2</v>
      </c>
    </row>
    <row r="16" spans="2:4" ht="15" customHeight="1">
      <c r="B16" s="183" t="s">
        <v>280</v>
      </c>
      <c r="C16" s="186">
        <v>200</v>
      </c>
      <c r="D16" s="185">
        <v>1</v>
      </c>
    </row>
    <row r="17" spans="2:4" ht="15" customHeight="1">
      <c r="B17" s="183" t="s">
        <v>282</v>
      </c>
      <c r="C17" s="186">
        <v>200</v>
      </c>
      <c r="D17" s="185">
        <v>1</v>
      </c>
    </row>
    <row r="18" spans="2:4" ht="15" customHeight="1">
      <c r="B18" s="183" t="s">
        <v>283</v>
      </c>
      <c r="C18" s="186">
        <v>200</v>
      </c>
      <c r="D18" s="185">
        <v>1</v>
      </c>
    </row>
    <row r="19" spans="2:4" ht="15" customHeight="1">
      <c r="B19" s="183" t="s">
        <v>284</v>
      </c>
      <c r="C19" s="186">
        <v>400</v>
      </c>
      <c r="D19" s="185">
        <v>1</v>
      </c>
    </row>
    <row r="20" spans="2:4" ht="15" customHeight="1">
      <c r="B20" s="183" t="s">
        <v>286</v>
      </c>
      <c r="C20" s="186">
        <v>400</v>
      </c>
      <c r="D20" s="185">
        <v>1</v>
      </c>
    </row>
    <row r="21" spans="2:4" ht="15" customHeight="1">
      <c r="B21" s="183" t="s">
        <v>288</v>
      </c>
      <c r="C21" s="186">
        <v>600</v>
      </c>
      <c r="D21" s="185">
        <v>1.5</v>
      </c>
    </row>
    <row r="22" spans="2:4" ht="15" customHeight="1">
      <c r="B22" s="183" t="s">
        <v>296</v>
      </c>
      <c r="C22" s="186">
        <v>800</v>
      </c>
      <c r="D22" s="185">
        <v>1.5</v>
      </c>
    </row>
    <row r="23" spans="2:4" ht="15" customHeight="1">
      <c r="B23" s="183" t="s">
        <v>297</v>
      </c>
      <c r="C23" s="184">
        <v>1700</v>
      </c>
      <c r="D23" s="185">
        <v>2</v>
      </c>
    </row>
    <row r="24" spans="2:4" ht="15" customHeight="1">
      <c r="B24" s="183" t="s">
        <v>298</v>
      </c>
      <c r="C24" s="186">
        <v>300</v>
      </c>
      <c r="D24" s="185">
        <v>1</v>
      </c>
    </row>
    <row r="25" spans="2:4" ht="15" customHeight="1">
      <c r="B25" s="183" t="s">
        <v>740</v>
      </c>
      <c r="C25" s="184">
        <v>2000</v>
      </c>
      <c r="D25" s="185">
        <v>3</v>
      </c>
    </row>
    <row r="26" spans="2:4" ht="15" customHeight="1">
      <c r="B26" s="183" t="s">
        <v>741</v>
      </c>
      <c r="C26" s="184">
        <v>3400</v>
      </c>
      <c r="D26" s="185">
        <v>2</v>
      </c>
    </row>
    <row r="27" spans="2:4" ht="15" customHeight="1">
      <c r="B27" s="183" t="s">
        <v>316</v>
      </c>
      <c r="C27" s="184">
        <v>3400</v>
      </c>
      <c r="D27" s="185">
        <v>2</v>
      </c>
    </row>
    <row r="28" spans="2:4" ht="15" customHeight="1">
      <c r="B28" s="183" t="s">
        <v>742</v>
      </c>
      <c r="C28" s="186">
        <v>800</v>
      </c>
      <c r="D28" s="185">
        <v>1.5</v>
      </c>
    </row>
    <row r="29" spans="2:4" ht="15" customHeight="1">
      <c r="B29" s="183" t="s">
        <v>743</v>
      </c>
      <c r="C29" s="184">
        <v>8400</v>
      </c>
      <c r="D29" s="185">
        <v>2</v>
      </c>
    </row>
    <row r="30" spans="2:4" ht="15" customHeight="1">
      <c r="B30" s="183" t="s">
        <v>326</v>
      </c>
      <c r="C30" s="186">
        <v>800</v>
      </c>
      <c r="D30" s="185">
        <v>1.5</v>
      </c>
    </row>
    <row r="31" spans="2:4" ht="15" customHeight="1">
      <c r="B31" s="183" t="s">
        <v>327</v>
      </c>
      <c r="C31" s="184">
        <v>4200</v>
      </c>
      <c r="D31" s="185">
        <v>2</v>
      </c>
    </row>
    <row r="32" spans="2:4" ht="15" customHeight="1">
      <c r="B32" s="183" t="s">
        <v>332</v>
      </c>
      <c r="C32" s="184">
        <v>2500</v>
      </c>
      <c r="D32" s="185">
        <v>2</v>
      </c>
    </row>
    <row r="33" spans="2:4" ht="15" customHeight="1">
      <c r="B33" s="183" t="s">
        <v>333</v>
      </c>
      <c r="C33" s="184">
        <v>5000</v>
      </c>
      <c r="D33" s="185">
        <v>2</v>
      </c>
    </row>
    <row r="34" spans="2:4" ht="15" customHeight="1">
      <c r="B34" s="183" t="s">
        <v>337</v>
      </c>
      <c r="C34" s="186">
        <v>800</v>
      </c>
      <c r="D34" s="185">
        <v>1.5</v>
      </c>
    </row>
    <row r="35" spans="2:4" ht="15" customHeight="1">
      <c r="B35" s="183" t="s">
        <v>338</v>
      </c>
      <c r="C35" s="186">
        <v>125</v>
      </c>
      <c r="D35" s="185">
        <v>1</v>
      </c>
    </row>
    <row r="36" spans="2:4" ht="15" customHeight="1">
      <c r="B36" s="183" t="s">
        <v>340</v>
      </c>
      <c r="C36" s="186">
        <v>300</v>
      </c>
      <c r="D36" s="185">
        <v>1</v>
      </c>
    </row>
    <row r="37" spans="2:4" ht="15" customHeight="1">
      <c r="B37" s="183" t="s">
        <v>341</v>
      </c>
      <c r="C37" s="184">
        <v>2000</v>
      </c>
      <c r="D37" s="185">
        <v>2</v>
      </c>
    </row>
    <row r="38" spans="2:4" ht="15" customHeight="1">
      <c r="B38" s="183" t="s">
        <v>342</v>
      </c>
      <c r="C38" s="186">
        <v>400</v>
      </c>
      <c r="D38" s="185">
        <v>1</v>
      </c>
    </row>
    <row r="39" spans="2:4" ht="15" customHeight="1">
      <c r="B39" s="183" t="s">
        <v>344</v>
      </c>
      <c r="C39" s="184">
        <v>1100</v>
      </c>
      <c r="D39" s="185">
        <v>2</v>
      </c>
    </row>
    <row r="40" spans="2:4" ht="15" customHeight="1">
      <c r="B40" s="183" t="s">
        <v>744</v>
      </c>
      <c r="C40" s="184">
        <v>1000</v>
      </c>
      <c r="D40" s="185">
        <v>2</v>
      </c>
    </row>
    <row r="41" spans="2:4" ht="15" customHeight="1">
      <c r="B41" s="183" t="s">
        <v>345</v>
      </c>
      <c r="C41" s="186">
        <v>600</v>
      </c>
      <c r="D41" s="185">
        <v>1.5</v>
      </c>
    </row>
    <row r="42" spans="2:4" ht="15" customHeight="1">
      <c r="B42" s="183" t="s">
        <v>346</v>
      </c>
      <c r="C42" s="184">
        <v>5800</v>
      </c>
      <c r="D42" s="185">
        <v>2</v>
      </c>
    </row>
    <row r="43" spans="2:4" ht="15" customHeight="1">
      <c r="B43" s="183" t="s">
        <v>745</v>
      </c>
      <c r="C43" s="184">
        <v>2900</v>
      </c>
      <c r="D43" s="185">
        <v>2</v>
      </c>
    </row>
    <row r="44" spans="2:4" ht="15" customHeight="1">
      <c r="B44" s="183" t="s">
        <v>347</v>
      </c>
      <c r="C44" s="184">
        <v>4500</v>
      </c>
      <c r="D44" s="185">
        <v>2</v>
      </c>
    </row>
    <row r="45" spans="2:4" ht="15" customHeight="1">
      <c r="B45" s="183" t="s">
        <v>349</v>
      </c>
      <c r="C45" s="186">
        <v>600</v>
      </c>
      <c r="D45" s="185">
        <v>1.5</v>
      </c>
    </row>
    <row r="46" spans="2:4" ht="15" customHeight="1">
      <c r="B46" s="183" t="s">
        <v>353</v>
      </c>
      <c r="C46" s="186">
        <v>400</v>
      </c>
      <c r="D46" s="185">
        <v>1</v>
      </c>
    </row>
    <row r="47" spans="2:4" ht="15" customHeight="1">
      <c r="B47" s="183" t="s">
        <v>746</v>
      </c>
      <c r="C47" s="186">
        <v>800</v>
      </c>
      <c r="D47" s="185">
        <v>1.5</v>
      </c>
    </row>
    <row r="48" spans="2:4" ht="15" customHeight="1">
      <c r="B48" s="183" t="s">
        <v>358</v>
      </c>
      <c r="C48" s="184">
        <v>1500</v>
      </c>
      <c r="D48" s="185">
        <v>2</v>
      </c>
    </row>
    <row r="49" spans="2:4" ht="15" customHeight="1">
      <c r="B49" s="183" t="s">
        <v>747</v>
      </c>
      <c r="C49" s="184">
        <v>10500</v>
      </c>
      <c r="D49" s="185">
        <v>2</v>
      </c>
    </row>
    <row r="50" spans="2:4" ht="15" customHeight="1">
      <c r="B50" s="183" t="s">
        <v>362</v>
      </c>
      <c r="C50" s="184">
        <v>4200</v>
      </c>
      <c r="D50" s="185">
        <v>1.5</v>
      </c>
    </row>
    <row r="51" spans="2:4" ht="15" customHeight="1">
      <c r="B51" s="183" t="s">
        <v>363</v>
      </c>
      <c r="C51" s="184">
        <v>2500</v>
      </c>
      <c r="D51" s="185">
        <v>2</v>
      </c>
    </row>
    <row r="52" spans="2:4" ht="15" customHeight="1">
      <c r="B52" s="183" t="s">
        <v>364</v>
      </c>
      <c r="C52" s="184">
        <v>1300</v>
      </c>
      <c r="D52" s="185">
        <v>2</v>
      </c>
    </row>
    <row r="53" spans="2:4" ht="15" customHeight="1">
      <c r="B53" s="183" t="s">
        <v>365</v>
      </c>
      <c r="C53" s="184">
        <v>2500</v>
      </c>
      <c r="D53" s="185">
        <v>1.5</v>
      </c>
    </row>
    <row r="54" spans="2:4" ht="15" customHeight="1">
      <c r="B54" s="183" t="s">
        <v>366</v>
      </c>
      <c r="C54" s="184">
        <v>2500</v>
      </c>
      <c r="D54" s="185">
        <v>1.5</v>
      </c>
    </row>
    <row r="55" spans="2:4" ht="15" customHeight="1">
      <c r="B55" s="183" t="s">
        <v>748</v>
      </c>
      <c r="C55" s="184">
        <v>28600</v>
      </c>
      <c r="D55" s="185">
        <v>2</v>
      </c>
    </row>
    <row r="56" spans="2:4" ht="15" customHeight="1">
      <c r="B56" s="183" t="s">
        <v>368</v>
      </c>
      <c r="C56" s="184">
        <v>5000</v>
      </c>
      <c r="D56" s="185">
        <v>2</v>
      </c>
    </row>
    <row r="57" spans="2:4" ht="15" customHeight="1">
      <c r="B57" s="183" t="s">
        <v>370</v>
      </c>
      <c r="C57" s="184">
        <v>3400</v>
      </c>
      <c r="D57" s="185">
        <v>2</v>
      </c>
    </row>
    <row r="58" spans="2:4" ht="15" customHeight="1">
      <c r="B58" s="183" t="s">
        <v>376</v>
      </c>
      <c r="C58" s="186">
        <v>800</v>
      </c>
      <c r="D58" s="185">
        <v>1.5</v>
      </c>
    </row>
    <row r="59" spans="2:4" ht="15" customHeight="1">
      <c r="B59" s="183" t="s">
        <v>749</v>
      </c>
      <c r="C59" s="184">
        <v>3400</v>
      </c>
      <c r="D59" s="185">
        <v>2</v>
      </c>
    </row>
    <row r="60" spans="2:4" ht="15" customHeight="1">
      <c r="B60" s="183" t="s">
        <v>377</v>
      </c>
      <c r="C60" s="184">
        <v>2100</v>
      </c>
      <c r="D60" s="185">
        <v>2</v>
      </c>
    </row>
    <row r="61" spans="2:4" ht="15" customHeight="1">
      <c r="B61" s="183" t="s">
        <v>382</v>
      </c>
      <c r="C61" s="186">
        <v>200</v>
      </c>
      <c r="D61" s="185">
        <v>1</v>
      </c>
    </row>
    <row r="62" spans="2:4" ht="15" customHeight="1">
      <c r="B62" s="183" t="s">
        <v>383</v>
      </c>
      <c r="C62" s="186">
        <v>200</v>
      </c>
      <c r="D62" s="185">
        <v>1</v>
      </c>
    </row>
    <row r="63" spans="2:4" ht="15" customHeight="1">
      <c r="B63" s="183" t="s">
        <v>387</v>
      </c>
      <c r="C63" s="184">
        <v>3400</v>
      </c>
      <c r="D63" s="185">
        <v>1.5</v>
      </c>
    </row>
    <row r="64" spans="2:4" ht="15" customHeight="1">
      <c r="B64" s="183" t="s">
        <v>391</v>
      </c>
      <c r="C64" s="186">
        <v>800</v>
      </c>
      <c r="D64" s="185">
        <v>1.5</v>
      </c>
    </row>
    <row r="65" spans="2:4" ht="15" customHeight="1">
      <c r="B65" s="183" t="s">
        <v>392</v>
      </c>
      <c r="C65" s="184">
        <v>5000</v>
      </c>
      <c r="D65" s="185">
        <v>2</v>
      </c>
    </row>
    <row r="66" spans="2:4" ht="15" customHeight="1">
      <c r="B66" s="183" t="s">
        <v>393</v>
      </c>
      <c r="C66" s="184">
        <v>2500</v>
      </c>
      <c r="D66" s="185">
        <v>2</v>
      </c>
    </row>
    <row r="67" spans="2:4" ht="15" customHeight="1">
      <c r="B67" s="183" t="s">
        <v>397</v>
      </c>
      <c r="C67" s="184">
        <v>1700</v>
      </c>
      <c r="D67" s="185">
        <v>2</v>
      </c>
    </row>
    <row r="68" spans="2:4" ht="15" customHeight="1">
      <c r="B68" s="183" t="s">
        <v>398</v>
      </c>
      <c r="C68" s="186">
        <v>372</v>
      </c>
      <c r="D68" s="185">
        <v>1</v>
      </c>
    </row>
    <row r="69" spans="2:4" ht="15" customHeight="1">
      <c r="B69" s="183" t="s">
        <v>399</v>
      </c>
      <c r="C69" s="186">
        <v>372</v>
      </c>
      <c r="D69" s="185">
        <v>1</v>
      </c>
    </row>
    <row r="70" spans="2:4" ht="15" customHeight="1">
      <c r="B70" s="183" t="s">
        <v>140</v>
      </c>
      <c r="C70" s="186">
        <v>800</v>
      </c>
      <c r="D70" s="185">
        <v>1.5</v>
      </c>
    </row>
    <row r="71" spans="2:4" ht="15" customHeight="1">
      <c r="B71" s="183" t="s">
        <v>400</v>
      </c>
      <c r="C71" s="186">
        <v>800</v>
      </c>
      <c r="D71" s="185">
        <v>1.5</v>
      </c>
    </row>
    <row r="72" spans="2:4" ht="15" customHeight="1">
      <c r="B72" s="183" t="s">
        <v>401</v>
      </c>
      <c r="C72" s="186">
        <v>600</v>
      </c>
      <c r="D72" s="185">
        <v>1.5</v>
      </c>
    </row>
    <row r="73" spans="2:4" ht="15" customHeight="1">
      <c r="B73" s="183" t="s">
        <v>403</v>
      </c>
      <c r="C73" s="184">
        <v>5000</v>
      </c>
      <c r="D73" s="185">
        <v>2</v>
      </c>
    </row>
    <row r="74" spans="2:4" ht="15" customHeight="1">
      <c r="B74" s="183" t="s">
        <v>405</v>
      </c>
      <c r="C74" s="186">
        <v>500</v>
      </c>
      <c r="D74" s="185">
        <v>1.5</v>
      </c>
    </row>
    <row r="75" spans="2:4" ht="15" customHeight="1">
      <c r="B75" s="183" t="s">
        <v>750</v>
      </c>
      <c r="C75" s="186">
        <v>600</v>
      </c>
      <c r="D75" s="185">
        <v>1.5</v>
      </c>
    </row>
    <row r="76" spans="2:4" ht="15" customHeight="1">
      <c r="B76" s="183" t="s">
        <v>751</v>
      </c>
      <c r="C76" s="184">
        <v>1700</v>
      </c>
      <c r="D76" s="185">
        <v>1.5</v>
      </c>
    </row>
    <row r="77" spans="2:4" ht="15" customHeight="1">
      <c r="B77" s="183" t="s">
        <v>407</v>
      </c>
      <c r="C77" s="184">
        <v>1700</v>
      </c>
      <c r="D77" s="185">
        <v>1.5</v>
      </c>
    </row>
    <row r="78" spans="2:4" ht="15" customHeight="1">
      <c r="B78" s="183" t="s">
        <v>408</v>
      </c>
      <c r="C78" s="186">
        <v>800</v>
      </c>
      <c r="D78" s="185">
        <v>1.5</v>
      </c>
    </row>
    <row r="79" spans="2:4" ht="15" customHeight="1">
      <c r="B79" s="183" t="s">
        <v>410</v>
      </c>
      <c r="C79" s="186">
        <v>600</v>
      </c>
      <c r="D79" s="185">
        <v>1.5</v>
      </c>
    </row>
    <row r="80" spans="2:4" ht="15" customHeight="1">
      <c r="B80" s="183" t="s">
        <v>752</v>
      </c>
      <c r="C80" s="184">
        <v>43700</v>
      </c>
      <c r="D80" s="185">
        <v>2</v>
      </c>
    </row>
    <row r="81" spans="2:4" ht="15" customHeight="1">
      <c r="B81" s="183" t="s">
        <v>753</v>
      </c>
      <c r="C81" s="186">
        <v>200</v>
      </c>
      <c r="D81" s="185">
        <v>1</v>
      </c>
    </row>
    <row r="82" spans="2:4" ht="15" customHeight="1">
      <c r="B82" s="183" t="s">
        <v>754</v>
      </c>
      <c r="C82" s="186">
        <v>200</v>
      </c>
      <c r="D82" s="185">
        <v>1</v>
      </c>
    </row>
    <row r="83" spans="2:4" ht="15" customHeight="1">
      <c r="B83" s="183" t="s">
        <v>755</v>
      </c>
      <c r="C83" s="186">
        <v>100</v>
      </c>
      <c r="D83" s="185">
        <v>2</v>
      </c>
    </row>
    <row r="84" spans="2:4" ht="15" customHeight="1">
      <c r="B84" s="183" t="s">
        <v>756</v>
      </c>
      <c r="C84" s="186">
        <v>100</v>
      </c>
      <c r="D84" s="185">
        <v>1</v>
      </c>
    </row>
    <row r="85" spans="2:4" ht="15" customHeight="1">
      <c r="B85" s="183" t="s">
        <v>757</v>
      </c>
      <c r="C85" s="186">
        <v>20</v>
      </c>
      <c r="D85" s="185">
        <v>1</v>
      </c>
    </row>
    <row r="86" spans="2:4" ht="15" customHeight="1">
      <c r="B86" s="183" t="s">
        <v>758</v>
      </c>
      <c r="C86" s="184">
        <v>150</v>
      </c>
      <c r="D86" s="185">
        <v>2</v>
      </c>
    </row>
    <row r="87" spans="2:4" ht="15" customHeight="1">
      <c r="B87" s="183" t="s">
        <v>759</v>
      </c>
      <c r="C87" s="184">
        <v>3400</v>
      </c>
      <c r="D87" s="185">
        <v>2</v>
      </c>
    </row>
    <row r="88" spans="2:4" ht="15" customHeight="1">
      <c r="B88" s="183" t="s">
        <v>414</v>
      </c>
      <c r="C88" s="184">
        <v>3400</v>
      </c>
      <c r="D88" s="185">
        <v>1.5</v>
      </c>
    </row>
    <row r="89" spans="2:4" ht="15" customHeight="1">
      <c r="B89" s="183" t="s">
        <v>415</v>
      </c>
      <c r="C89" s="186">
        <v>800</v>
      </c>
      <c r="D89" s="185">
        <v>1.5</v>
      </c>
    </row>
    <row r="90" spans="2:4" ht="15" customHeight="1">
      <c r="B90" s="183" t="s">
        <v>760</v>
      </c>
      <c r="C90" s="186">
        <v>400</v>
      </c>
      <c r="D90" s="185">
        <v>1</v>
      </c>
    </row>
    <row r="91" spans="2:4" ht="15" customHeight="1">
      <c r="B91" s="183" t="s">
        <v>425</v>
      </c>
      <c r="C91" s="186">
        <v>400</v>
      </c>
      <c r="D91" s="185">
        <v>1</v>
      </c>
    </row>
    <row r="92" spans="2:4" ht="15" customHeight="1">
      <c r="B92" s="183" t="s">
        <v>427</v>
      </c>
      <c r="C92" s="186">
        <v>200</v>
      </c>
      <c r="D92" s="185">
        <v>1.5</v>
      </c>
    </row>
    <row r="93" spans="2:4" ht="15" customHeight="1">
      <c r="B93" s="183" t="s">
        <v>428</v>
      </c>
      <c r="C93" s="184">
        <v>2500</v>
      </c>
      <c r="D93" s="185">
        <v>2</v>
      </c>
    </row>
    <row r="94" spans="2:4" ht="15" customHeight="1">
      <c r="B94" s="183" t="s">
        <v>429</v>
      </c>
      <c r="C94" s="186">
        <v>800</v>
      </c>
      <c r="D94" s="185">
        <v>1.5</v>
      </c>
    </row>
    <row r="95" spans="2:4" ht="15" customHeight="1">
      <c r="B95" s="183" t="s">
        <v>430</v>
      </c>
      <c r="C95" s="184">
        <v>1700</v>
      </c>
      <c r="D95" s="185">
        <v>2</v>
      </c>
    </row>
    <row r="96" spans="2:4" ht="15" customHeight="1">
      <c r="B96" s="183" t="s">
        <v>431</v>
      </c>
      <c r="C96" s="184">
        <v>1700</v>
      </c>
      <c r="D96" s="185">
        <v>2</v>
      </c>
    </row>
    <row r="97" spans="2:4" ht="15" customHeight="1">
      <c r="B97" s="183" t="s">
        <v>761</v>
      </c>
      <c r="C97" s="184">
        <v>8400</v>
      </c>
      <c r="D97" s="185">
        <v>2</v>
      </c>
    </row>
    <row r="98" spans="2:4" ht="15" customHeight="1">
      <c r="B98" s="183" t="s">
        <v>457</v>
      </c>
      <c r="C98" s="186">
        <v>800</v>
      </c>
      <c r="D98" s="185">
        <v>1.5</v>
      </c>
    </row>
    <row r="99" spans="2:4" ht="15" customHeight="1">
      <c r="B99" s="183" t="s">
        <v>459</v>
      </c>
      <c r="C99" s="186">
        <v>200</v>
      </c>
      <c r="D99" s="185">
        <v>1.5</v>
      </c>
    </row>
    <row r="100" spans="2:4" ht="15" customHeight="1">
      <c r="B100" s="183" t="s">
        <v>462</v>
      </c>
      <c r="C100" s="184">
        <v>3300</v>
      </c>
      <c r="D100" s="185">
        <v>2</v>
      </c>
    </row>
    <row r="101" spans="2:4" ht="15" customHeight="1">
      <c r="B101" s="183" t="s">
        <v>463</v>
      </c>
      <c r="C101" s="184">
        <v>25100</v>
      </c>
      <c r="D101" s="185">
        <v>2</v>
      </c>
    </row>
    <row r="102" spans="2:4" ht="15" customHeight="1">
      <c r="B102" s="183" t="s">
        <v>464</v>
      </c>
      <c r="C102" s="186">
        <v>800</v>
      </c>
      <c r="D102" s="185">
        <v>2</v>
      </c>
    </row>
    <row r="103" spans="2:4" ht="15" customHeight="1">
      <c r="B103" s="183" t="s">
        <v>475</v>
      </c>
      <c r="C103" s="186">
        <v>800</v>
      </c>
      <c r="D103" s="185">
        <v>1.5</v>
      </c>
    </row>
    <row r="104" spans="2:4" ht="15" customHeight="1">
      <c r="B104" s="183" t="s">
        <v>476</v>
      </c>
      <c r="C104" s="184">
        <v>18000</v>
      </c>
      <c r="D104" s="185">
        <v>2</v>
      </c>
    </row>
    <row r="105" spans="2:4" ht="15" customHeight="1">
      <c r="B105" s="183" t="s">
        <v>477</v>
      </c>
      <c r="C105" s="184">
        <v>18900</v>
      </c>
      <c r="D105" s="185">
        <v>2</v>
      </c>
    </row>
    <row r="106" spans="2:4" ht="15" customHeight="1">
      <c r="B106" s="183" t="s">
        <v>482</v>
      </c>
      <c r="C106" s="184">
        <v>8400</v>
      </c>
      <c r="D106" s="185">
        <v>2</v>
      </c>
    </row>
    <row r="107" spans="2:4" ht="15" customHeight="1">
      <c r="B107" s="183" t="s">
        <v>483</v>
      </c>
      <c r="C107" s="184">
        <v>13000</v>
      </c>
      <c r="D107" s="185">
        <v>2</v>
      </c>
    </row>
    <row r="108" spans="2:4" ht="15" customHeight="1">
      <c r="B108" s="183" t="s">
        <v>762</v>
      </c>
      <c r="C108" s="184">
        <v>1000</v>
      </c>
      <c r="D108" s="185">
        <v>2</v>
      </c>
    </row>
    <row r="109" spans="2:4" ht="15" customHeight="1">
      <c r="B109" s="183" t="s">
        <v>763</v>
      </c>
      <c r="C109" s="184">
        <v>130800</v>
      </c>
      <c r="D109" s="185">
        <v>2</v>
      </c>
    </row>
    <row r="110" spans="2:4" ht="15" customHeight="1">
      <c r="B110" s="183" t="s">
        <v>764</v>
      </c>
      <c r="C110" s="184">
        <v>1700</v>
      </c>
      <c r="D110" s="185">
        <v>2</v>
      </c>
    </row>
    <row r="111" spans="2:4" ht="15" customHeight="1">
      <c r="B111" s="183" t="s">
        <v>765</v>
      </c>
      <c r="C111" s="184">
        <v>1900</v>
      </c>
      <c r="D111" s="185">
        <v>2</v>
      </c>
    </row>
    <row r="112" spans="2:4" ht="15" customHeight="1">
      <c r="B112" s="183" t="s">
        <v>493</v>
      </c>
      <c r="C112" s="184">
        <v>1300</v>
      </c>
      <c r="D112" s="185">
        <v>2</v>
      </c>
    </row>
    <row r="113" spans="2:4" ht="15" customHeight="1">
      <c r="B113" s="183" t="s">
        <v>494</v>
      </c>
      <c r="C113" s="184">
        <v>2100</v>
      </c>
      <c r="D113" s="185">
        <v>2</v>
      </c>
    </row>
    <row r="114" spans="2:4" ht="15" customHeight="1">
      <c r="B114" s="183" t="s">
        <v>766</v>
      </c>
      <c r="C114" s="184">
        <v>8000</v>
      </c>
      <c r="D114" s="185">
        <v>2</v>
      </c>
    </row>
    <row r="115" spans="2:4" ht="15" customHeight="1">
      <c r="B115" s="183" t="s">
        <v>503</v>
      </c>
      <c r="C115" s="186">
        <v>200</v>
      </c>
      <c r="D115" s="185">
        <v>1</v>
      </c>
    </row>
    <row r="116" spans="2:4" ht="15" customHeight="1">
      <c r="B116" s="183" t="s">
        <v>504</v>
      </c>
      <c r="C116" s="184">
        <v>4200</v>
      </c>
      <c r="D116" s="185">
        <v>1.5</v>
      </c>
    </row>
    <row r="117" spans="2:4" ht="15" customHeight="1">
      <c r="B117" s="183" t="s">
        <v>507</v>
      </c>
      <c r="C117" s="186">
        <v>800</v>
      </c>
      <c r="D117" s="185">
        <v>1.5</v>
      </c>
    </row>
    <row r="118" spans="2:4" ht="15" customHeight="1">
      <c r="B118" s="183" t="s">
        <v>517</v>
      </c>
      <c r="C118" s="186">
        <v>400</v>
      </c>
      <c r="D118" s="185">
        <v>1</v>
      </c>
    </row>
    <row r="119" spans="2:4" ht="15" customHeight="1">
      <c r="B119" s="183" t="s">
        <v>519</v>
      </c>
      <c r="C119" s="184">
        <v>9000</v>
      </c>
      <c r="D119" s="185">
        <v>1</v>
      </c>
    </row>
    <row r="120" spans="2:4" ht="15" customHeight="1">
      <c r="B120" s="183" t="s">
        <v>520</v>
      </c>
      <c r="C120" s="184">
        <v>10500</v>
      </c>
      <c r="D120" s="185">
        <v>1</v>
      </c>
    </row>
    <row r="121" spans="2:4" ht="15" customHeight="1">
      <c r="B121" s="183" t="s">
        <v>522</v>
      </c>
      <c r="C121" s="186">
        <v>400</v>
      </c>
      <c r="D121" s="185">
        <v>1.5</v>
      </c>
    </row>
    <row r="122" spans="2:4" ht="15" customHeight="1">
      <c r="B122" s="183" t="s">
        <v>767</v>
      </c>
      <c r="C122" s="184">
        <v>2500</v>
      </c>
      <c r="D122" s="185">
        <v>2</v>
      </c>
    </row>
    <row r="123" spans="2:4" ht="15" customHeight="1">
      <c r="B123" s="183" t="s">
        <v>526</v>
      </c>
      <c r="C123" s="184">
        <v>5000</v>
      </c>
      <c r="D123" s="185">
        <v>2</v>
      </c>
    </row>
    <row r="124" spans="2:4" ht="15" customHeight="1">
      <c r="B124" s="183" t="s">
        <v>768</v>
      </c>
      <c r="C124" s="184">
        <v>1700</v>
      </c>
      <c r="D124" s="185">
        <v>2</v>
      </c>
    </row>
    <row r="125" spans="2:4" ht="15" customHeight="1">
      <c r="B125" s="183" t="s">
        <v>769</v>
      </c>
      <c r="C125" s="184">
        <v>6300</v>
      </c>
      <c r="D125" s="185">
        <v>1.5</v>
      </c>
    </row>
    <row r="126" spans="2:4" ht="15" customHeight="1">
      <c r="B126" s="183" t="s">
        <v>540</v>
      </c>
      <c r="C126" s="184">
        <v>4200</v>
      </c>
      <c r="D126" s="185">
        <v>2</v>
      </c>
    </row>
    <row r="127" spans="2:4" ht="15" customHeight="1">
      <c r="B127" s="183" t="s">
        <v>770</v>
      </c>
      <c r="C127" s="184">
        <v>2500</v>
      </c>
      <c r="D127" s="185">
        <v>2</v>
      </c>
    </row>
    <row r="128" spans="2:4" ht="15" customHeight="1">
      <c r="B128" s="183" t="s">
        <v>771</v>
      </c>
      <c r="C128" s="184">
        <v>4200</v>
      </c>
      <c r="D128" s="185">
        <v>1.5</v>
      </c>
    </row>
    <row r="129" spans="2:4" ht="15" customHeight="1">
      <c r="B129" s="183" t="s">
        <v>772</v>
      </c>
      <c r="C129" s="184">
        <v>2100</v>
      </c>
      <c r="D129" s="185">
        <v>2</v>
      </c>
    </row>
    <row r="130" spans="2:4" ht="15" customHeight="1">
      <c r="B130" s="183" t="s">
        <v>773</v>
      </c>
      <c r="C130" s="184">
        <v>13400</v>
      </c>
      <c r="D130" s="185">
        <v>2</v>
      </c>
    </row>
    <row r="131" spans="2:4" ht="15" customHeight="1">
      <c r="B131" s="183" t="s">
        <v>548</v>
      </c>
      <c r="C131" s="184">
        <v>1300</v>
      </c>
      <c r="D131" s="185">
        <v>2</v>
      </c>
    </row>
    <row r="132" spans="2:4" ht="15" customHeight="1">
      <c r="B132" s="183" t="s">
        <v>774</v>
      </c>
      <c r="C132" s="186">
        <v>800</v>
      </c>
      <c r="D132" s="185">
        <v>1.5</v>
      </c>
    </row>
    <row r="133" spans="2:4" ht="15" customHeight="1">
      <c r="B133" s="183" t="s">
        <v>549</v>
      </c>
      <c r="C133" s="184">
        <v>5900</v>
      </c>
      <c r="D133" s="185">
        <v>2</v>
      </c>
    </row>
    <row r="134" spans="2:4" ht="15" customHeight="1">
      <c r="B134" s="183" t="s">
        <v>550</v>
      </c>
      <c r="C134" s="184">
        <v>3400</v>
      </c>
      <c r="D134" s="185">
        <v>2</v>
      </c>
    </row>
    <row r="135" spans="2:4" ht="15" customHeight="1">
      <c r="B135" s="183" t="s">
        <v>552</v>
      </c>
      <c r="C135" s="186">
        <v>800</v>
      </c>
      <c r="D135" s="185">
        <v>1.5</v>
      </c>
    </row>
    <row r="136" spans="2:4" ht="15" customHeight="1">
      <c r="B136" s="183" t="s">
        <v>558</v>
      </c>
      <c r="C136" s="186">
        <v>800</v>
      </c>
      <c r="D136" s="185">
        <v>1.5</v>
      </c>
    </row>
    <row r="137" spans="2:4" ht="15" customHeight="1">
      <c r="B137" s="183" t="s">
        <v>775</v>
      </c>
      <c r="C137" s="184">
        <v>5000</v>
      </c>
      <c r="D137" s="185">
        <v>2</v>
      </c>
    </row>
    <row r="138" spans="2:4" ht="15" customHeight="1">
      <c r="B138" s="183" t="s">
        <v>560</v>
      </c>
      <c r="C138" s="184">
        <v>1400</v>
      </c>
      <c r="D138" s="185">
        <v>2</v>
      </c>
    </row>
    <row r="139" spans="2:4" ht="15" customHeight="1">
      <c r="B139" s="183" t="s">
        <v>570</v>
      </c>
      <c r="C139" s="186">
        <v>800</v>
      </c>
      <c r="D139" s="185">
        <v>1.5</v>
      </c>
    </row>
    <row r="140" spans="2:4" ht="15" customHeight="1">
      <c r="B140" s="183" t="s">
        <v>574</v>
      </c>
      <c r="C140" s="186">
        <v>400</v>
      </c>
      <c r="D140" s="185">
        <v>1</v>
      </c>
    </row>
    <row r="141" spans="2:4" ht="15" customHeight="1">
      <c r="B141" s="183" t="s">
        <v>776</v>
      </c>
      <c r="C141" s="184">
        <v>4500</v>
      </c>
      <c r="D141" s="185">
        <v>2</v>
      </c>
    </row>
    <row r="142" spans="2:4" ht="15" customHeight="1">
      <c r="B142" s="183" t="s">
        <v>777</v>
      </c>
      <c r="C142" s="184">
        <v>12600</v>
      </c>
      <c r="D142" s="185">
        <v>2</v>
      </c>
    </row>
    <row r="143" spans="2:4" ht="15" customHeight="1">
      <c r="B143" s="183" t="s">
        <v>579</v>
      </c>
      <c r="C143" s="184">
        <v>1800</v>
      </c>
      <c r="D143" s="185">
        <v>2</v>
      </c>
    </row>
    <row r="144" spans="2:4" ht="15" customHeight="1">
      <c r="B144" s="183" t="s">
        <v>580</v>
      </c>
      <c r="C144" s="184">
        <v>1500</v>
      </c>
      <c r="D144" s="185">
        <v>2</v>
      </c>
    </row>
    <row r="145" spans="2:4" ht="15" customHeight="1">
      <c r="B145" s="183" t="s">
        <v>778</v>
      </c>
      <c r="C145" s="184">
        <v>1100</v>
      </c>
      <c r="D145" s="185">
        <v>2</v>
      </c>
    </row>
    <row r="146" spans="2:4" ht="15" customHeight="1">
      <c r="B146" s="183" t="s">
        <v>779</v>
      </c>
      <c r="C146" s="186">
        <v>800</v>
      </c>
      <c r="D146" s="185">
        <v>1.5</v>
      </c>
    </row>
    <row r="147" spans="2:4" ht="15" customHeight="1">
      <c r="B147" s="183" t="s">
        <v>587</v>
      </c>
      <c r="C147" s="184">
        <v>1300</v>
      </c>
      <c r="D147" s="185">
        <v>2</v>
      </c>
    </row>
    <row r="148" spans="2:4" ht="15" customHeight="1">
      <c r="B148" s="183" t="s">
        <v>593</v>
      </c>
      <c r="C148" s="184">
        <v>6700</v>
      </c>
      <c r="D148" s="185">
        <v>2</v>
      </c>
    </row>
    <row r="149" spans="2:4" ht="15" customHeight="1">
      <c r="B149" s="183" t="s">
        <v>594</v>
      </c>
      <c r="C149" s="184">
        <v>6700</v>
      </c>
      <c r="D149" s="185">
        <v>2</v>
      </c>
    </row>
    <row r="150" spans="2:4" ht="15" customHeight="1">
      <c r="B150" s="183" t="s">
        <v>595</v>
      </c>
      <c r="C150" s="184">
        <v>10000</v>
      </c>
      <c r="D150" s="185">
        <v>2</v>
      </c>
    </row>
    <row r="151" spans="2:4" ht="15" customHeight="1">
      <c r="B151" s="183" t="s">
        <v>780</v>
      </c>
      <c r="C151" s="184">
        <v>2100</v>
      </c>
      <c r="D151" s="185">
        <v>2</v>
      </c>
    </row>
    <row r="152" spans="2:4" ht="15" customHeight="1">
      <c r="B152" s="183" t="s">
        <v>781</v>
      </c>
      <c r="C152" s="184">
        <v>8400</v>
      </c>
      <c r="D152" s="185">
        <v>2</v>
      </c>
    </row>
    <row r="153" spans="2:4" ht="15" customHeight="1">
      <c r="B153" s="183" t="s">
        <v>600</v>
      </c>
      <c r="C153" s="184">
        <v>1100</v>
      </c>
      <c r="D153" s="185">
        <v>2</v>
      </c>
    </row>
    <row r="154" spans="2:4" ht="15" customHeight="1">
      <c r="B154" s="183" t="s">
        <v>602</v>
      </c>
      <c r="C154" s="186">
        <v>400</v>
      </c>
      <c r="D154" s="185">
        <v>1</v>
      </c>
    </row>
    <row r="155" spans="2:4" ht="15" customHeight="1">
      <c r="B155" s="183" t="s">
        <v>604</v>
      </c>
      <c r="C155" s="184">
        <v>1200</v>
      </c>
      <c r="D155" s="185">
        <v>2</v>
      </c>
    </row>
    <row r="156" spans="2:4" ht="15" customHeight="1">
      <c r="B156" s="183" t="s">
        <v>605</v>
      </c>
      <c r="C156" s="184">
        <v>1700</v>
      </c>
      <c r="D156" s="185">
        <v>1.5</v>
      </c>
    </row>
    <row r="157" spans="2:4" ht="15" customHeight="1">
      <c r="B157" s="183" t="s">
        <v>607</v>
      </c>
      <c r="C157" s="184">
        <v>3400</v>
      </c>
      <c r="D157" s="185">
        <v>2</v>
      </c>
    </row>
    <row r="158" spans="2:4" ht="15" customHeight="1">
      <c r="B158" s="183" t="s">
        <v>608</v>
      </c>
      <c r="C158" s="184">
        <v>3400</v>
      </c>
      <c r="D158" s="185">
        <v>2</v>
      </c>
    </row>
    <row r="159" spans="2:4" ht="15" customHeight="1">
      <c r="B159" s="183" t="s">
        <v>609</v>
      </c>
      <c r="C159" s="184">
        <v>1200</v>
      </c>
      <c r="D159" s="185">
        <v>1.5</v>
      </c>
    </row>
    <row r="160" spans="2:4" ht="15" customHeight="1">
      <c r="B160" s="183" t="s">
        <v>613</v>
      </c>
      <c r="C160" s="186">
        <v>500</v>
      </c>
      <c r="D160" s="185">
        <v>1.5</v>
      </c>
    </row>
    <row r="161" spans="2:4" ht="15" customHeight="1">
      <c r="B161" s="183" t="s">
        <v>615</v>
      </c>
      <c r="C161" s="186">
        <v>300</v>
      </c>
      <c r="D161" s="185">
        <v>1</v>
      </c>
    </row>
    <row r="162" spans="2:4" ht="15" customHeight="1">
      <c r="B162" s="183" t="s">
        <v>782</v>
      </c>
      <c r="C162" s="184">
        <v>1200</v>
      </c>
      <c r="D162" s="185">
        <v>1.5</v>
      </c>
    </row>
    <row r="163" spans="2:4" ht="15" customHeight="1">
      <c r="B163" s="183" t="s">
        <v>620</v>
      </c>
      <c r="C163" s="186">
        <v>600</v>
      </c>
      <c r="D163" s="185">
        <v>1.5</v>
      </c>
    </row>
    <row r="164" spans="2:4" ht="15" customHeight="1">
      <c r="B164" s="183" t="s">
        <v>622</v>
      </c>
      <c r="C164" s="186">
        <v>800</v>
      </c>
      <c r="D164" s="185">
        <v>1.5</v>
      </c>
    </row>
    <row r="165" spans="2:4" ht="15" customHeight="1">
      <c r="B165" s="183" t="s">
        <v>623</v>
      </c>
      <c r="C165" s="184">
        <v>4200</v>
      </c>
      <c r="D165" s="185">
        <v>1.5</v>
      </c>
    </row>
    <row r="166" spans="2:4" ht="15" customHeight="1">
      <c r="B166" s="183" t="s">
        <v>626</v>
      </c>
      <c r="C166" s="186">
        <v>400</v>
      </c>
      <c r="D166" s="185">
        <v>1</v>
      </c>
    </row>
    <row r="167" spans="2:4" ht="15" customHeight="1">
      <c r="B167" s="183" t="s">
        <v>783</v>
      </c>
      <c r="C167" s="186">
        <v>500</v>
      </c>
      <c r="D167" s="185">
        <v>1.5</v>
      </c>
    </row>
    <row r="168" spans="2:4" ht="15" customHeight="1">
      <c r="B168" s="183" t="s">
        <v>631</v>
      </c>
      <c r="C168" s="186">
        <v>200</v>
      </c>
      <c r="D168" s="185">
        <v>1</v>
      </c>
    </row>
    <row r="169" spans="2:4" ht="15" customHeight="1">
      <c r="B169" s="183" t="s">
        <v>632</v>
      </c>
      <c r="C169" s="184">
        <v>2100</v>
      </c>
      <c r="D169" s="185">
        <v>2</v>
      </c>
    </row>
    <row r="170" spans="2:4" ht="15" customHeight="1">
      <c r="B170" s="183" t="s">
        <v>636</v>
      </c>
      <c r="C170" s="184">
        <v>1000</v>
      </c>
      <c r="D170" s="185">
        <v>2</v>
      </c>
    </row>
    <row r="171" spans="2:4" ht="15" customHeight="1">
      <c r="B171" s="183" t="s">
        <v>637</v>
      </c>
      <c r="C171" s="184">
        <v>1800</v>
      </c>
      <c r="D171" s="185">
        <v>2</v>
      </c>
    </row>
    <row r="172" spans="2:4" ht="15" customHeight="1">
      <c r="B172" s="183" t="s">
        <v>638</v>
      </c>
      <c r="C172" s="184">
        <v>4200</v>
      </c>
      <c r="D172" s="185">
        <v>2</v>
      </c>
    </row>
    <row r="173" spans="2:4" ht="15" customHeight="1">
      <c r="B173" s="183" t="s">
        <v>639</v>
      </c>
      <c r="C173" s="184">
        <v>2500</v>
      </c>
      <c r="D173" s="185">
        <v>2</v>
      </c>
    </row>
    <row r="174" spans="2:4" ht="15" customHeight="1">
      <c r="B174" s="183" t="s">
        <v>642</v>
      </c>
      <c r="C174" s="186">
        <v>300</v>
      </c>
      <c r="D174" s="185">
        <v>1</v>
      </c>
    </row>
    <row r="175" spans="2:4" ht="15" customHeight="1">
      <c r="B175" s="183" t="s">
        <v>643</v>
      </c>
      <c r="C175" s="184">
        <v>1300</v>
      </c>
      <c r="D175" s="185">
        <v>2</v>
      </c>
    </row>
    <row r="176" spans="2:4" ht="15" customHeight="1">
      <c r="B176" s="183" t="s">
        <v>644</v>
      </c>
      <c r="C176" s="186">
        <v>400</v>
      </c>
      <c r="D176" s="185">
        <v>1</v>
      </c>
    </row>
    <row r="177" spans="2:4" ht="15" customHeight="1">
      <c r="B177" s="183" t="s">
        <v>649</v>
      </c>
      <c r="C177" s="184">
        <v>4200</v>
      </c>
      <c r="D177" s="185">
        <v>2</v>
      </c>
    </row>
    <row r="178" spans="2:4" ht="15" customHeight="1">
      <c r="B178" s="183" t="s">
        <v>650</v>
      </c>
      <c r="C178" s="184">
        <v>3400</v>
      </c>
      <c r="D178" s="185">
        <v>2</v>
      </c>
    </row>
    <row r="179" spans="2:4" ht="15" customHeight="1">
      <c r="B179" s="183" t="s">
        <v>652</v>
      </c>
      <c r="C179" s="184">
        <v>6000</v>
      </c>
      <c r="D179" s="185">
        <v>2</v>
      </c>
    </row>
    <row r="180" spans="2:4" ht="15" customHeight="1">
      <c r="B180" s="183" t="s">
        <v>655</v>
      </c>
      <c r="C180" s="184">
        <v>12600</v>
      </c>
      <c r="D180" s="185">
        <v>2</v>
      </c>
    </row>
    <row r="181" spans="2:4" ht="15" customHeight="1">
      <c r="B181" s="183" t="s">
        <v>656</v>
      </c>
      <c r="C181" s="184">
        <v>25200</v>
      </c>
      <c r="D181" s="185">
        <v>2</v>
      </c>
    </row>
    <row r="182" spans="2:4" ht="15" customHeight="1">
      <c r="B182" s="183" t="s">
        <v>657</v>
      </c>
      <c r="C182" s="186">
        <v>800</v>
      </c>
      <c r="D182" s="185">
        <v>1.5</v>
      </c>
    </row>
    <row r="183" spans="2:4" ht="15" customHeight="1">
      <c r="B183" s="183" t="s">
        <v>784</v>
      </c>
      <c r="C183" s="184">
        <v>1700</v>
      </c>
      <c r="D183" s="185">
        <v>2</v>
      </c>
    </row>
    <row r="184" spans="2:4" ht="15" customHeight="1">
      <c r="B184" s="183" t="s">
        <v>662</v>
      </c>
      <c r="C184" s="184">
        <v>2100</v>
      </c>
      <c r="D184" s="185">
        <v>2</v>
      </c>
    </row>
    <row r="185" spans="2:4" ht="15" customHeight="1">
      <c r="B185" s="183" t="s">
        <v>666</v>
      </c>
      <c r="C185" s="184">
        <v>2900</v>
      </c>
      <c r="D185" s="185">
        <v>1.5</v>
      </c>
    </row>
    <row r="186" spans="2:4" ht="15" customHeight="1">
      <c r="B186" s="183" t="s">
        <v>673</v>
      </c>
      <c r="C186" s="184">
        <v>1000</v>
      </c>
      <c r="D186" s="185">
        <v>2</v>
      </c>
    </row>
    <row r="187" spans="2:4" ht="15" customHeight="1">
      <c r="B187" s="183" t="s">
        <v>674</v>
      </c>
      <c r="C187" s="184">
        <v>1700</v>
      </c>
      <c r="D187" s="185">
        <v>2</v>
      </c>
    </row>
    <row r="188" spans="2:4" ht="15" customHeight="1">
      <c r="B188" s="183" t="s">
        <v>785</v>
      </c>
      <c r="C188" s="184">
        <v>1100</v>
      </c>
      <c r="D188" s="185">
        <v>2</v>
      </c>
    </row>
    <row r="189" spans="2:4" ht="15" customHeight="1">
      <c r="B189" s="183" t="s">
        <v>786</v>
      </c>
      <c r="C189" s="184">
        <v>1300</v>
      </c>
      <c r="D189" s="185">
        <v>2</v>
      </c>
    </row>
    <row r="190" spans="2:4" ht="15" customHeight="1">
      <c r="B190" s="183" t="s">
        <v>787</v>
      </c>
      <c r="C190" s="184">
        <v>2000</v>
      </c>
      <c r="D190" s="185">
        <v>2</v>
      </c>
    </row>
    <row r="191" spans="2:4" ht="15" customHeight="1">
      <c r="B191" s="183" t="s">
        <v>684</v>
      </c>
      <c r="C191" s="184">
        <v>1300</v>
      </c>
      <c r="D191" s="185">
        <v>2</v>
      </c>
    </row>
    <row r="192" spans="2:4" ht="15" customHeight="1">
      <c r="B192" s="183" t="s">
        <v>788</v>
      </c>
      <c r="C192" s="184">
        <v>1300</v>
      </c>
      <c r="D192" s="185">
        <v>2</v>
      </c>
    </row>
    <row r="193" spans="2:4" ht="15" customHeight="1">
      <c r="B193" s="183" t="s">
        <v>685</v>
      </c>
      <c r="C193" s="184">
        <v>1000</v>
      </c>
      <c r="D193" s="185">
        <v>2</v>
      </c>
    </row>
    <row r="194" spans="2:4" ht="15" customHeight="1">
      <c r="B194" s="183" t="s">
        <v>686</v>
      </c>
      <c r="C194" s="186">
        <v>200</v>
      </c>
      <c r="D194" s="185">
        <v>2</v>
      </c>
    </row>
    <row r="195" spans="2:4" ht="15" customHeight="1">
      <c r="B195" s="183" t="s">
        <v>789</v>
      </c>
      <c r="C195" s="184">
        <v>1000</v>
      </c>
      <c r="D195" s="185">
        <v>2</v>
      </c>
    </row>
    <row r="196" spans="2:4" ht="15" customHeight="1">
      <c r="B196" s="183" t="s">
        <v>688</v>
      </c>
      <c r="C196" s="184">
        <v>1100</v>
      </c>
      <c r="D196" s="185">
        <v>2</v>
      </c>
    </row>
    <row r="197" spans="2:4" ht="15" customHeight="1">
      <c r="B197" s="183" t="s">
        <v>790</v>
      </c>
      <c r="C197" s="186">
        <v>600</v>
      </c>
      <c r="D197" s="185">
        <v>1.5</v>
      </c>
    </row>
    <row r="198" spans="2:4" ht="15" customHeight="1">
      <c r="B198" s="183" t="s">
        <v>689</v>
      </c>
      <c r="C198" s="184">
        <v>1000</v>
      </c>
      <c r="D198" s="185">
        <v>1.5</v>
      </c>
    </row>
    <row r="199" spans="2:4" ht="15" customHeight="1">
      <c r="B199" s="183" t="s">
        <v>691</v>
      </c>
      <c r="C199" s="184">
        <v>1300</v>
      </c>
      <c r="D199" s="185">
        <v>2</v>
      </c>
    </row>
    <row r="200" spans="2:4" ht="15" customHeight="1">
      <c r="B200" s="183" t="s">
        <v>791</v>
      </c>
      <c r="C200" s="184">
        <v>1300</v>
      </c>
      <c r="D200" s="185">
        <v>2</v>
      </c>
    </row>
    <row r="201" spans="2:4" ht="15" customHeight="1">
      <c r="B201" s="183" t="s">
        <v>695</v>
      </c>
      <c r="C201" s="184">
        <v>1300</v>
      </c>
      <c r="D201" s="185">
        <v>2</v>
      </c>
    </row>
    <row r="202" spans="2:4" ht="15" customHeight="1">
      <c r="B202" s="183" t="s">
        <v>792</v>
      </c>
      <c r="C202" s="186">
        <v>600</v>
      </c>
      <c r="D202" s="185">
        <v>1.5</v>
      </c>
    </row>
    <row r="203" spans="2:4" ht="15" customHeight="1">
      <c r="B203" s="183" t="s">
        <v>700</v>
      </c>
      <c r="C203" s="186">
        <v>600</v>
      </c>
      <c r="D203" s="185">
        <v>2</v>
      </c>
    </row>
    <row r="204" spans="2:4" ht="15" customHeight="1">
      <c r="B204" s="183" t="s">
        <v>701</v>
      </c>
      <c r="C204" s="184">
        <v>1900</v>
      </c>
      <c r="D204" s="185">
        <v>2</v>
      </c>
    </row>
    <row r="205" spans="2:4" ht="15" customHeight="1">
      <c r="B205" s="183" t="s">
        <v>702</v>
      </c>
      <c r="C205" s="186">
        <v>400</v>
      </c>
      <c r="D205" s="185">
        <v>1</v>
      </c>
    </row>
    <row r="206" spans="2:4" ht="15" customHeight="1">
      <c r="B206" s="183" t="s">
        <v>707</v>
      </c>
      <c r="C206" s="184">
        <v>1300</v>
      </c>
      <c r="D206" s="185">
        <v>2</v>
      </c>
    </row>
    <row r="207" spans="2:4" ht="15" customHeight="1">
      <c r="B207" s="183" t="s">
        <v>710</v>
      </c>
      <c r="C207" s="184">
        <v>3000</v>
      </c>
      <c r="D207" s="185">
        <v>2</v>
      </c>
    </row>
    <row r="208" spans="2:4" ht="15" customHeight="1">
      <c r="B208" s="183" t="s">
        <v>712</v>
      </c>
      <c r="C208" s="184">
        <v>1000</v>
      </c>
      <c r="D208" s="185">
        <v>1</v>
      </c>
    </row>
    <row r="209" spans="2:4" ht="15" customHeight="1">
      <c r="B209" s="183" t="s">
        <v>713</v>
      </c>
      <c r="C209" s="186">
        <v>800</v>
      </c>
      <c r="D209" s="185">
        <v>1.5</v>
      </c>
    </row>
    <row r="210" spans="2:4" ht="15" customHeight="1">
      <c r="B210" s="183" t="s">
        <v>714</v>
      </c>
      <c r="C210" s="186">
        <v>800</v>
      </c>
      <c r="D210" s="185">
        <v>1.5</v>
      </c>
    </row>
    <row r="211" spans="2:4" ht="15" customHeight="1">
      <c r="B211" s="183" t="s">
        <v>732</v>
      </c>
      <c r="C211" s="186">
        <v>100</v>
      </c>
      <c r="D211" s="185">
        <v>1</v>
      </c>
    </row>
    <row r="212" spans="2:4" ht="15" customHeight="1">
      <c r="B212" s="187" t="s">
        <v>735</v>
      </c>
      <c r="C212" s="188">
        <v>1300</v>
      </c>
      <c r="D212" s="189">
        <v>2</v>
      </c>
    </row>
  </sheetData>
  <sheetProtection sheet="1"/>
  <mergeCells count="1">
    <mergeCell ref="D1:D2"/>
  </mergeCells>
  <printOptions/>
  <pageMargins left="0.75" right="0.75" top="1" bottom="1" header="0" footer="0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del tiempo equivalente de exposición al fuego</dc:title>
  <dc:subject>Trabajo Fin del Máster - Máster en Ingeniería de la Edificación</dc:subject>
  <dc:creator>RChA</dc:creator>
  <cp:keywords/>
  <dc:description>Universidad San Pablo CEU
Escuela Politécnica Superior</dc:description>
  <cp:lastModifiedBy>Javier</cp:lastModifiedBy>
  <cp:lastPrinted>2008-06-20T11:18:40Z</cp:lastPrinted>
  <dcterms:created xsi:type="dcterms:W3CDTF">2008-02-03T19:32:20Z</dcterms:created>
  <dcterms:modified xsi:type="dcterms:W3CDTF">2011-07-08T17:49:09Z</dcterms:modified>
  <cp:category/>
  <cp:version/>
  <cp:contentType/>
  <cp:contentStatus/>
</cp:coreProperties>
</file>